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queryTables/queryTable1.xml" ContentType="application/vnd.openxmlformats-officedocument.spreadsheetml.queryTable+xml"/>
  <Override PartName="/xl/tables/table3.xml" ContentType="application/vnd.openxmlformats-officedocument.spreadsheetml.table+xml"/>
  <Override PartName="/xl/queryTables/queryTable2.xml" ContentType="application/vnd.openxmlformats-officedocument.spreadsheetml.queryTable+xml"/>
  <Override PartName="/xl/tables/table4.xml" ContentType="application/vnd.openxmlformats-officedocument.spreadsheetml.table+xml"/>
  <Override PartName="/xl/queryTables/queryTable3.xml" ContentType="application/vnd.openxmlformats-officedocument.spreadsheetml.query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BOS\23Session\2023 Budget Submision Project\Instructions\"/>
    </mc:Choice>
  </mc:AlternateContent>
  <bookViews>
    <workbookView xWindow="0" yWindow="0" windowWidth="19200" windowHeight="7050"/>
  </bookViews>
  <sheets>
    <sheet name="Position Calculator Entry" sheetId="1" r:id="rId1"/>
    <sheet name="Instructions" sheetId="10" r:id="rId2"/>
    <sheet name="Position-Role Details" sheetId="8" r:id="rId3"/>
    <sheet name="PB Total Services Grid" sheetId="6" r:id="rId4"/>
    <sheet name="PB Positions Grid" sheetId="7" r:id="rId5"/>
    <sheet name="Salary Subobjects" sheetId="2" state="hidden" r:id="rId6"/>
    <sheet name="VRS and Other Rates" sheetId="3" r:id="rId7"/>
    <sheet name="Health Plan Premiums" sheetId="4" r:id="rId8"/>
  </sheets>
  <definedNames>
    <definedName name="ExternalData_1" localSheetId="4" hidden="1">'PB Positions Grid'!$B$5:$F$6</definedName>
    <definedName name="ExternalData_1" localSheetId="3" hidden="1">'PB Total Services Grid'!$B$5:$F$13</definedName>
    <definedName name="ExternalData_1" localSheetId="2" hidden="1">'Position-Role Details'!$B$5:$J$13</definedName>
    <definedName name="HealthCover">#REF!</definedName>
    <definedName name="LstHealthPlans">TblHealthPlans[Health Plan]</definedName>
    <definedName name="LstSalarySubobjects">TblSalarySubobjects[Subobject]</definedName>
    <definedName name="LstVRS">TblRetirementOPEBs[Retirement Program]</definedName>
    <definedName name="_xlnm.Print_Area" localSheetId="1">Instructions!$A$2:$J$20</definedName>
    <definedName name="RetireList">#REF!</definedName>
    <definedName name="YesNo">#REF!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8" i="1" l="1"/>
  <c r="AB9" i="1"/>
  <c r="AB10" i="1"/>
  <c r="AB11" i="1"/>
  <c r="AB12" i="1"/>
  <c r="AB13" i="1"/>
  <c r="AB14" i="1"/>
  <c r="AB15" i="1"/>
  <c r="AB16" i="1"/>
  <c r="AB17" i="1"/>
  <c r="AB18" i="1"/>
  <c r="AB19" i="1"/>
  <c r="AB20" i="1"/>
  <c r="AB21" i="1"/>
  <c r="AB22" i="1"/>
  <c r="AB23" i="1"/>
  <c r="AB24" i="1"/>
  <c r="AB25" i="1"/>
  <c r="AB26" i="1"/>
  <c r="AB27" i="1"/>
  <c r="AB28" i="1"/>
  <c r="AB29" i="1"/>
  <c r="AB30" i="1"/>
  <c r="AB31" i="1"/>
  <c r="AB32" i="1"/>
  <c r="AB33" i="1"/>
  <c r="AB34" i="1"/>
  <c r="AB35" i="1"/>
  <c r="AB36" i="1"/>
  <c r="AB37" i="1"/>
  <c r="AB38" i="1"/>
  <c r="AB39" i="1"/>
  <c r="AB40" i="1"/>
  <c r="AB41" i="1"/>
  <c r="AB42" i="1"/>
  <c r="AB43" i="1"/>
  <c r="AB44" i="1"/>
  <c r="AB45" i="1"/>
  <c r="AB46" i="1"/>
  <c r="AB47" i="1"/>
  <c r="AB48" i="1"/>
  <c r="AB49" i="1"/>
  <c r="AB50" i="1"/>
  <c r="AB51" i="1"/>
  <c r="AB52" i="1"/>
  <c r="AB53" i="1"/>
  <c r="AB54" i="1"/>
  <c r="AB55" i="1"/>
  <c r="AB56" i="1"/>
  <c r="AB57" i="1"/>
  <c r="AB58" i="1"/>
  <c r="AB59" i="1"/>
  <c r="AB60" i="1"/>
  <c r="AB61" i="1"/>
  <c r="AB62" i="1"/>
  <c r="AB63" i="1"/>
  <c r="AB64" i="1"/>
  <c r="AB65" i="1"/>
  <c r="AB66" i="1"/>
  <c r="AB67" i="1"/>
  <c r="AB68" i="1"/>
  <c r="AB69" i="1"/>
  <c r="AB70" i="1"/>
  <c r="AB71" i="1"/>
  <c r="AB72" i="1"/>
  <c r="AB73" i="1"/>
  <c r="AB74" i="1"/>
  <c r="AB75" i="1"/>
  <c r="AB76" i="1"/>
  <c r="AB77" i="1"/>
  <c r="AB78" i="1"/>
  <c r="AB79" i="1"/>
  <c r="AB80" i="1"/>
  <c r="AB81" i="1"/>
  <c r="AB82" i="1"/>
  <c r="AB83" i="1"/>
  <c r="AB84" i="1"/>
  <c r="AB85" i="1"/>
  <c r="AB86" i="1"/>
  <c r="AB87" i="1"/>
  <c r="AB88" i="1"/>
  <c r="AB89" i="1"/>
  <c r="AB90" i="1"/>
  <c r="AB91" i="1"/>
  <c r="AB92" i="1"/>
  <c r="AB93" i="1"/>
  <c r="AB94" i="1"/>
  <c r="AB95" i="1"/>
  <c r="AB96" i="1"/>
  <c r="R8" i="1" l="1"/>
  <c r="R9" i="1"/>
  <c r="R10" i="1"/>
  <c r="R11" i="1"/>
  <c r="R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R74" i="1"/>
  <c r="R75" i="1"/>
  <c r="R76" i="1"/>
  <c r="R77" i="1"/>
  <c r="R78" i="1"/>
  <c r="R79" i="1"/>
  <c r="R80" i="1"/>
  <c r="R81" i="1"/>
  <c r="R82" i="1"/>
  <c r="R83" i="1"/>
  <c r="R84" i="1"/>
  <c r="R85" i="1"/>
  <c r="R86" i="1"/>
  <c r="R87" i="1"/>
  <c r="R88" i="1"/>
  <c r="R89" i="1"/>
  <c r="R90" i="1"/>
  <c r="R91" i="1"/>
  <c r="R92" i="1"/>
  <c r="R93" i="1"/>
  <c r="R94" i="1"/>
  <c r="R95" i="1"/>
  <c r="R96"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F4" i="7" l="1"/>
  <c r="E4" i="7"/>
  <c r="F4" i="6"/>
  <c r="E4" i="6"/>
  <c r="O11" i="1" l="1"/>
  <c r="O12" i="1"/>
  <c r="O13" i="1"/>
  <c r="O14" i="1"/>
  <c r="O15" i="1"/>
  <c r="O16" i="1"/>
  <c r="O17" i="1"/>
  <c r="O18" i="1"/>
  <c r="O19" i="1"/>
  <c r="O20" i="1"/>
  <c r="O21" i="1"/>
  <c r="O22" i="1"/>
  <c r="O23" i="1"/>
  <c r="O24" i="1"/>
  <c r="O25" i="1"/>
  <c r="O26" i="1"/>
  <c r="O27" i="1"/>
  <c r="O28" i="1"/>
  <c r="O29" i="1"/>
  <c r="O30" i="1"/>
  <c r="O31" i="1"/>
  <c r="O32" i="1"/>
  <c r="O33" i="1"/>
  <c r="O34" i="1"/>
  <c r="O35" i="1"/>
  <c r="O36" i="1"/>
  <c r="O37" i="1"/>
  <c r="O38" i="1"/>
  <c r="P11" i="1"/>
  <c r="P12" i="1"/>
  <c r="P13" i="1"/>
  <c r="P14" i="1"/>
  <c r="P15" i="1"/>
  <c r="P16" i="1"/>
  <c r="P17" i="1"/>
  <c r="P18" i="1"/>
  <c r="P19" i="1"/>
  <c r="P20" i="1"/>
  <c r="P21" i="1"/>
  <c r="P22" i="1"/>
  <c r="P23" i="1"/>
  <c r="P24" i="1"/>
  <c r="P25" i="1"/>
  <c r="P26" i="1"/>
  <c r="P27" i="1"/>
  <c r="P28" i="1"/>
  <c r="P29" i="1"/>
  <c r="P30" i="1"/>
  <c r="Z30" i="1" s="1"/>
  <c r="P31" i="1"/>
  <c r="P32" i="1"/>
  <c r="P33" i="1"/>
  <c r="P34" i="1"/>
  <c r="P35" i="1"/>
  <c r="P36" i="1"/>
  <c r="P37" i="1"/>
  <c r="P38" i="1"/>
  <c r="X38" i="1" s="1"/>
  <c r="S11" i="1"/>
  <c r="S12" i="1"/>
  <c r="S13" i="1"/>
  <c r="S14" i="1"/>
  <c r="S15" i="1"/>
  <c r="S16" i="1"/>
  <c r="S17" i="1"/>
  <c r="S18" i="1"/>
  <c r="S19" i="1"/>
  <c r="S20" i="1"/>
  <c r="S21" i="1"/>
  <c r="S22" i="1"/>
  <c r="S23" i="1"/>
  <c r="S24" i="1"/>
  <c r="S25" i="1"/>
  <c r="S27" i="1"/>
  <c r="S28" i="1"/>
  <c r="S29" i="1"/>
  <c r="S30" i="1"/>
  <c r="S31" i="1"/>
  <c r="S32" i="1"/>
  <c r="S33" i="1"/>
  <c r="S35" i="1"/>
  <c r="S36" i="1"/>
  <c r="S37" i="1"/>
  <c r="S38" i="1"/>
  <c r="T11" i="1"/>
  <c r="T12" i="1"/>
  <c r="T13" i="1"/>
  <c r="T15" i="1"/>
  <c r="T16" i="1"/>
  <c r="T17" i="1"/>
  <c r="T18" i="1"/>
  <c r="T19" i="1"/>
  <c r="T20" i="1"/>
  <c r="T21" i="1"/>
  <c r="T23" i="1"/>
  <c r="T24" i="1"/>
  <c r="T25" i="1"/>
  <c r="T26" i="1"/>
  <c r="T27" i="1"/>
  <c r="T28" i="1"/>
  <c r="T29" i="1"/>
  <c r="T31" i="1"/>
  <c r="T32" i="1"/>
  <c r="T33" i="1"/>
  <c r="T34" i="1"/>
  <c r="T35" i="1"/>
  <c r="T36" i="1"/>
  <c r="T37" i="1"/>
  <c r="U11" i="1"/>
  <c r="U12" i="1"/>
  <c r="U13" i="1"/>
  <c r="U14" i="1"/>
  <c r="U15" i="1"/>
  <c r="U16" i="1"/>
  <c r="U17" i="1"/>
  <c r="U18" i="1"/>
  <c r="U19" i="1"/>
  <c r="U20" i="1"/>
  <c r="U21" i="1"/>
  <c r="U22" i="1"/>
  <c r="U23" i="1"/>
  <c r="U24" i="1"/>
  <c r="U25" i="1"/>
  <c r="U27" i="1"/>
  <c r="U28" i="1"/>
  <c r="U29" i="1"/>
  <c r="U30" i="1"/>
  <c r="U31" i="1"/>
  <c r="U32" i="1"/>
  <c r="U33" i="1"/>
  <c r="U35" i="1"/>
  <c r="U36" i="1"/>
  <c r="U37" i="1"/>
  <c r="U38" i="1"/>
  <c r="V11" i="1"/>
  <c r="V12" i="1"/>
  <c r="V13" i="1"/>
  <c r="V15" i="1"/>
  <c r="V16" i="1"/>
  <c r="V17" i="1"/>
  <c r="V18" i="1"/>
  <c r="V19" i="1"/>
  <c r="V20" i="1"/>
  <c r="V21" i="1"/>
  <c r="V23" i="1"/>
  <c r="V24" i="1"/>
  <c r="V25" i="1"/>
  <c r="V26" i="1"/>
  <c r="V27" i="1"/>
  <c r="V28" i="1"/>
  <c r="V29" i="1"/>
  <c r="V31" i="1"/>
  <c r="V32" i="1"/>
  <c r="V33" i="1"/>
  <c r="V34" i="1"/>
  <c r="V35" i="1"/>
  <c r="V36" i="1"/>
  <c r="V37" i="1"/>
  <c r="W11" i="1"/>
  <c r="W12" i="1"/>
  <c r="W13" i="1"/>
  <c r="W14" i="1"/>
  <c r="W15" i="1"/>
  <c r="W16" i="1"/>
  <c r="W17" i="1"/>
  <c r="W18" i="1"/>
  <c r="W19" i="1"/>
  <c r="W20" i="1"/>
  <c r="W21" i="1"/>
  <c r="W22" i="1"/>
  <c r="W23" i="1"/>
  <c r="W24" i="1"/>
  <c r="W25" i="1"/>
  <c r="W27" i="1"/>
  <c r="W28" i="1"/>
  <c r="W29" i="1"/>
  <c r="W30" i="1"/>
  <c r="W31" i="1"/>
  <c r="W32" i="1"/>
  <c r="W33" i="1"/>
  <c r="W35" i="1"/>
  <c r="W36" i="1"/>
  <c r="W37" i="1"/>
  <c r="W38" i="1"/>
  <c r="X11" i="1"/>
  <c r="X12" i="1"/>
  <c r="X13" i="1"/>
  <c r="X15" i="1"/>
  <c r="X16" i="1"/>
  <c r="X17" i="1"/>
  <c r="X18" i="1"/>
  <c r="X19" i="1"/>
  <c r="X20" i="1"/>
  <c r="X21" i="1"/>
  <c r="X23" i="1"/>
  <c r="X24" i="1"/>
  <c r="X25" i="1"/>
  <c r="X26" i="1"/>
  <c r="X27" i="1"/>
  <c r="X28" i="1"/>
  <c r="X29" i="1"/>
  <c r="X31" i="1"/>
  <c r="X32" i="1"/>
  <c r="X33" i="1"/>
  <c r="X34" i="1"/>
  <c r="X35" i="1"/>
  <c r="X36" i="1"/>
  <c r="X37" i="1"/>
  <c r="Y11" i="1"/>
  <c r="Y12" i="1"/>
  <c r="Y13" i="1"/>
  <c r="Y14" i="1"/>
  <c r="Y15" i="1"/>
  <c r="Y16" i="1"/>
  <c r="Y17" i="1"/>
  <c r="Y18" i="1"/>
  <c r="Y19" i="1"/>
  <c r="Y20" i="1"/>
  <c r="Y21" i="1"/>
  <c r="Y22" i="1"/>
  <c r="Y23" i="1"/>
  <c r="Y24" i="1"/>
  <c r="Y25" i="1"/>
  <c r="Y27" i="1"/>
  <c r="Y28" i="1"/>
  <c r="Y29" i="1"/>
  <c r="Y30" i="1"/>
  <c r="Y31" i="1"/>
  <c r="Y32" i="1"/>
  <c r="Y33" i="1"/>
  <c r="Y35" i="1"/>
  <c r="Y36" i="1"/>
  <c r="Y37" i="1"/>
  <c r="Y38" i="1"/>
  <c r="Z11" i="1"/>
  <c r="Z12" i="1"/>
  <c r="Z13" i="1"/>
  <c r="Z14" i="1"/>
  <c r="Z15" i="1"/>
  <c r="Z16" i="1"/>
  <c r="Z17" i="1"/>
  <c r="Z18" i="1"/>
  <c r="Z19" i="1"/>
  <c r="Z20" i="1"/>
  <c r="Z21" i="1"/>
  <c r="Z23" i="1"/>
  <c r="Z24" i="1"/>
  <c r="Z25" i="1"/>
  <c r="Z26" i="1"/>
  <c r="Z27" i="1"/>
  <c r="Z28" i="1"/>
  <c r="Z29" i="1"/>
  <c r="Z31" i="1"/>
  <c r="Z32" i="1"/>
  <c r="Z33" i="1"/>
  <c r="Z34" i="1"/>
  <c r="Z35" i="1"/>
  <c r="Z36" i="1"/>
  <c r="Z37" i="1"/>
  <c r="AA11" i="1"/>
  <c r="AA12" i="1"/>
  <c r="AA13" i="1"/>
  <c r="AA14" i="1"/>
  <c r="AA15" i="1"/>
  <c r="AA16" i="1"/>
  <c r="AA17" i="1"/>
  <c r="AA18" i="1"/>
  <c r="AA19" i="1"/>
  <c r="AA20" i="1"/>
  <c r="AA21" i="1"/>
  <c r="AA22" i="1"/>
  <c r="AA23" i="1"/>
  <c r="AA24" i="1"/>
  <c r="AA25" i="1"/>
  <c r="AA27" i="1"/>
  <c r="AA28" i="1"/>
  <c r="AA29" i="1"/>
  <c r="AA30" i="1"/>
  <c r="AA31" i="1"/>
  <c r="AA32" i="1"/>
  <c r="AA33" i="1"/>
  <c r="AA35" i="1"/>
  <c r="AA36" i="1"/>
  <c r="AA37" i="1"/>
  <c r="AA38" i="1"/>
  <c r="AC11" i="1"/>
  <c r="AC12" i="1"/>
  <c r="AC13" i="1"/>
  <c r="AC14" i="1"/>
  <c r="AC15" i="1"/>
  <c r="AC16" i="1"/>
  <c r="AC17" i="1"/>
  <c r="AC18" i="1"/>
  <c r="AC19" i="1"/>
  <c r="AC20" i="1"/>
  <c r="AC21" i="1"/>
  <c r="AC22" i="1"/>
  <c r="AC23" i="1"/>
  <c r="AC24" i="1"/>
  <c r="AC25" i="1"/>
  <c r="AC26" i="1"/>
  <c r="AC27" i="1"/>
  <c r="AC28" i="1"/>
  <c r="AC29" i="1"/>
  <c r="AC30" i="1"/>
  <c r="AC31" i="1"/>
  <c r="AC32" i="1"/>
  <c r="AC33" i="1"/>
  <c r="AC34" i="1"/>
  <c r="AC35" i="1"/>
  <c r="AC36" i="1"/>
  <c r="AC37" i="1"/>
  <c r="AC38" i="1"/>
  <c r="AD11" i="1"/>
  <c r="AD12" i="1"/>
  <c r="AD13" i="1"/>
  <c r="AD14" i="1"/>
  <c r="AD15" i="1"/>
  <c r="AD16" i="1"/>
  <c r="AD17" i="1"/>
  <c r="AD18" i="1"/>
  <c r="AD19" i="1"/>
  <c r="AD20" i="1"/>
  <c r="AD21" i="1"/>
  <c r="AD22" i="1"/>
  <c r="AD23" i="1"/>
  <c r="AD24" i="1"/>
  <c r="AD25" i="1"/>
  <c r="AD26" i="1"/>
  <c r="AD27" i="1"/>
  <c r="AD28" i="1"/>
  <c r="AD29" i="1"/>
  <c r="AD30" i="1"/>
  <c r="AD31" i="1"/>
  <c r="AD32" i="1"/>
  <c r="AD33" i="1"/>
  <c r="AD34" i="1"/>
  <c r="AD35" i="1"/>
  <c r="AD36" i="1"/>
  <c r="AD37" i="1"/>
  <c r="AD38" i="1"/>
  <c r="AE11" i="1"/>
  <c r="AE12" i="1"/>
  <c r="AE13" i="1"/>
  <c r="AE14" i="1"/>
  <c r="AE15" i="1"/>
  <c r="AE16" i="1"/>
  <c r="AE17" i="1"/>
  <c r="AE18" i="1"/>
  <c r="AE19" i="1"/>
  <c r="AE20" i="1"/>
  <c r="AE21" i="1"/>
  <c r="AE22" i="1"/>
  <c r="AE23" i="1"/>
  <c r="AE24" i="1"/>
  <c r="AE25" i="1"/>
  <c r="AE26" i="1"/>
  <c r="AE27" i="1"/>
  <c r="AE28" i="1"/>
  <c r="AE29" i="1"/>
  <c r="AE30" i="1"/>
  <c r="AE31" i="1"/>
  <c r="AE32" i="1"/>
  <c r="AE33" i="1"/>
  <c r="AE34" i="1"/>
  <c r="AE35" i="1"/>
  <c r="AE36" i="1"/>
  <c r="AE37" i="1"/>
  <c r="AE38" i="1"/>
  <c r="AF11" i="1"/>
  <c r="AF12" i="1"/>
  <c r="AF13" i="1"/>
  <c r="AF14" i="1"/>
  <c r="AF15" i="1"/>
  <c r="AF16" i="1"/>
  <c r="AF17" i="1"/>
  <c r="AF18" i="1"/>
  <c r="AF19" i="1"/>
  <c r="AF20" i="1"/>
  <c r="AF21" i="1"/>
  <c r="AF22" i="1"/>
  <c r="AF23" i="1"/>
  <c r="AF24" i="1"/>
  <c r="AF25" i="1"/>
  <c r="AF26" i="1"/>
  <c r="AF27" i="1"/>
  <c r="AF28" i="1"/>
  <c r="AF29" i="1"/>
  <c r="AF30" i="1"/>
  <c r="AF31" i="1"/>
  <c r="AF32" i="1"/>
  <c r="AF33" i="1"/>
  <c r="AF34" i="1"/>
  <c r="AF35" i="1"/>
  <c r="AF36" i="1"/>
  <c r="AF37" i="1"/>
  <c r="AF38" i="1"/>
  <c r="AK11" i="1"/>
  <c r="AK12" i="1"/>
  <c r="AK13" i="1"/>
  <c r="AK14" i="1"/>
  <c r="AK15" i="1"/>
  <c r="AK16" i="1"/>
  <c r="AK17" i="1"/>
  <c r="AK18" i="1"/>
  <c r="AK19" i="1"/>
  <c r="AK20" i="1"/>
  <c r="AK21" i="1"/>
  <c r="AK22" i="1"/>
  <c r="AK23" i="1"/>
  <c r="AK24" i="1"/>
  <c r="AK25" i="1"/>
  <c r="AK26" i="1"/>
  <c r="AK27" i="1"/>
  <c r="AK28" i="1"/>
  <c r="AK29" i="1"/>
  <c r="AK30" i="1"/>
  <c r="AK31" i="1"/>
  <c r="AK32" i="1"/>
  <c r="AK33" i="1"/>
  <c r="AK34" i="1"/>
  <c r="AK35" i="1"/>
  <c r="AK36" i="1"/>
  <c r="AK37" i="1"/>
  <c r="AK38" i="1"/>
  <c r="AL11" i="1"/>
  <c r="AL12" i="1"/>
  <c r="AL13" i="1"/>
  <c r="AL14" i="1"/>
  <c r="AL15" i="1"/>
  <c r="AL16" i="1"/>
  <c r="AL17" i="1"/>
  <c r="AL18" i="1"/>
  <c r="AL19" i="1"/>
  <c r="AL20" i="1"/>
  <c r="AL21" i="1"/>
  <c r="AL22" i="1"/>
  <c r="AL23" i="1"/>
  <c r="AL24" i="1"/>
  <c r="AL25" i="1"/>
  <c r="AL26" i="1"/>
  <c r="AL27" i="1"/>
  <c r="AL28" i="1"/>
  <c r="AL29" i="1"/>
  <c r="AL30" i="1"/>
  <c r="AL31" i="1"/>
  <c r="AL32" i="1"/>
  <c r="AL33" i="1"/>
  <c r="AL34" i="1"/>
  <c r="AL35" i="1"/>
  <c r="AL36" i="1"/>
  <c r="AL37" i="1"/>
  <c r="AL38" i="1"/>
  <c r="AM11" i="1"/>
  <c r="AM12" i="1"/>
  <c r="AM13" i="1"/>
  <c r="AM14" i="1"/>
  <c r="AM15" i="1"/>
  <c r="AM16" i="1"/>
  <c r="AM17" i="1"/>
  <c r="AM18" i="1"/>
  <c r="AM19" i="1"/>
  <c r="AM20" i="1"/>
  <c r="AM21" i="1"/>
  <c r="AM22" i="1"/>
  <c r="AM23" i="1"/>
  <c r="AM24" i="1"/>
  <c r="AM25" i="1"/>
  <c r="AM26" i="1"/>
  <c r="AM27" i="1"/>
  <c r="AM28" i="1"/>
  <c r="AM29" i="1"/>
  <c r="AM30" i="1"/>
  <c r="AM31" i="1"/>
  <c r="AM32" i="1"/>
  <c r="AM33" i="1"/>
  <c r="AM34" i="1"/>
  <c r="AM35" i="1"/>
  <c r="AM36" i="1"/>
  <c r="AM37" i="1"/>
  <c r="AM38" i="1"/>
  <c r="AN11" i="1"/>
  <c r="AN12" i="1"/>
  <c r="AN13" i="1"/>
  <c r="AN14" i="1"/>
  <c r="AN15" i="1"/>
  <c r="AN16" i="1"/>
  <c r="AN17" i="1"/>
  <c r="AN18" i="1"/>
  <c r="AN19" i="1"/>
  <c r="AN20" i="1"/>
  <c r="AN21" i="1"/>
  <c r="AN22" i="1"/>
  <c r="AN23" i="1"/>
  <c r="AN24" i="1"/>
  <c r="AN25" i="1"/>
  <c r="AN26" i="1"/>
  <c r="AN27" i="1"/>
  <c r="AN28" i="1"/>
  <c r="AN29" i="1"/>
  <c r="AN30" i="1"/>
  <c r="AN31" i="1"/>
  <c r="AN32" i="1"/>
  <c r="AN33" i="1"/>
  <c r="AN34" i="1"/>
  <c r="AN35" i="1"/>
  <c r="AN36" i="1"/>
  <c r="AN37" i="1"/>
  <c r="AN38" i="1"/>
  <c r="AO11" i="1"/>
  <c r="AO12" i="1"/>
  <c r="AO13" i="1"/>
  <c r="AO14" i="1"/>
  <c r="AO15" i="1"/>
  <c r="AO16" i="1"/>
  <c r="AO17" i="1"/>
  <c r="AO18" i="1"/>
  <c r="AO19" i="1"/>
  <c r="AO20" i="1"/>
  <c r="AO21" i="1"/>
  <c r="AO22" i="1"/>
  <c r="AO23" i="1"/>
  <c r="AO24" i="1"/>
  <c r="AO25" i="1"/>
  <c r="AO26" i="1"/>
  <c r="AO27" i="1"/>
  <c r="AO28" i="1"/>
  <c r="AO29" i="1"/>
  <c r="AO30" i="1"/>
  <c r="AO31" i="1"/>
  <c r="AO32" i="1"/>
  <c r="AO33" i="1"/>
  <c r="AO34" i="1"/>
  <c r="AO35" i="1"/>
  <c r="AO36" i="1"/>
  <c r="AO37" i="1"/>
  <c r="AO38" i="1"/>
  <c r="AP11" i="1"/>
  <c r="AP12" i="1"/>
  <c r="AP13" i="1"/>
  <c r="AP14" i="1"/>
  <c r="AP15" i="1"/>
  <c r="AP16" i="1"/>
  <c r="AP17" i="1"/>
  <c r="AP18" i="1"/>
  <c r="AP19" i="1"/>
  <c r="AP20" i="1"/>
  <c r="AP21" i="1"/>
  <c r="AP22" i="1"/>
  <c r="AP23" i="1"/>
  <c r="AP24" i="1"/>
  <c r="AP25" i="1"/>
  <c r="AP26" i="1"/>
  <c r="AP27" i="1"/>
  <c r="AP28" i="1"/>
  <c r="AP29" i="1"/>
  <c r="AP30" i="1"/>
  <c r="AP31" i="1"/>
  <c r="AP32" i="1"/>
  <c r="AP33" i="1"/>
  <c r="AP34" i="1"/>
  <c r="AP35" i="1"/>
  <c r="AP36" i="1"/>
  <c r="AP37" i="1"/>
  <c r="AP38" i="1"/>
  <c r="AQ11" i="1"/>
  <c r="AQ12" i="1"/>
  <c r="AQ13" i="1"/>
  <c r="AQ14" i="1"/>
  <c r="AQ15" i="1"/>
  <c r="AQ16" i="1"/>
  <c r="AQ17" i="1"/>
  <c r="AQ18" i="1"/>
  <c r="AQ19" i="1"/>
  <c r="AQ20" i="1"/>
  <c r="AQ21" i="1"/>
  <c r="AQ22" i="1"/>
  <c r="AQ23" i="1"/>
  <c r="AQ24" i="1"/>
  <c r="AQ25" i="1"/>
  <c r="AQ26" i="1"/>
  <c r="AQ27" i="1"/>
  <c r="AQ28" i="1"/>
  <c r="AQ29" i="1"/>
  <c r="AQ30" i="1"/>
  <c r="AQ31" i="1"/>
  <c r="AQ32" i="1"/>
  <c r="AQ33" i="1"/>
  <c r="AQ34" i="1"/>
  <c r="AQ35" i="1"/>
  <c r="AQ36" i="1"/>
  <c r="AQ37" i="1"/>
  <c r="AQ38" i="1"/>
  <c r="AR11" i="1"/>
  <c r="AR12" i="1"/>
  <c r="AR13" i="1"/>
  <c r="AR14" i="1"/>
  <c r="AR15" i="1"/>
  <c r="AR16" i="1"/>
  <c r="AR17" i="1"/>
  <c r="AR18" i="1"/>
  <c r="AR19" i="1"/>
  <c r="AR20" i="1"/>
  <c r="AR21" i="1"/>
  <c r="AR22" i="1"/>
  <c r="AR23" i="1"/>
  <c r="AR24" i="1"/>
  <c r="AR25" i="1"/>
  <c r="AR26" i="1"/>
  <c r="AR27" i="1"/>
  <c r="AR28" i="1"/>
  <c r="AR29" i="1"/>
  <c r="AR30" i="1"/>
  <c r="AR31" i="1"/>
  <c r="AR32" i="1"/>
  <c r="AR33" i="1"/>
  <c r="AR34" i="1"/>
  <c r="AR35" i="1"/>
  <c r="AR36" i="1"/>
  <c r="AR37" i="1"/>
  <c r="AR38" i="1"/>
  <c r="AS11" i="1"/>
  <c r="AS12" i="1"/>
  <c r="AS13" i="1"/>
  <c r="AS14" i="1"/>
  <c r="AS15" i="1"/>
  <c r="AS16" i="1"/>
  <c r="AS17" i="1"/>
  <c r="AS18" i="1"/>
  <c r="AS19" i="1"/>
  <c r="AS20" i="1"/>
  <c r="AS21" i="1"/>
  <c r="AS22" i="1"/>
  <c r="AS23" i="1"/>
  <c r="AS24" i="1"/>
  <c r="AS25" i="1"/>
  <c r="AS26" i="1"/>
  <c r="AS27" i="1"/>
  <c r="AS28" i="1"/>
  <c r="AS29" i="1"/>
  <c r="AS30" i="1"/>
  <c r="AS31" i="1"/>
  <c r="AS32" i="1"/>
  <c r="AS33" i="1"/>
  <c r="AS34" i="1"/>
  <c r="AS35" i="1"/>
  <c r="AS36" i="1"/>
  <c r="AS37" i="1"/>
  <c r="AS38" i="1"/>
  <c r="AT11" i="1"/>
  <c r="AT12" i="1"/>
  <c r="AT13" i="1"/>
  <c r="AT14" i="1"/>
  <c r="AT15" i="1"/>
  <c r="AT16" i="1"/>
  <c r="AT17" i="1"/>
  <c r="AT18" i="1"/>
  <c r="AT19" i="1"/>
  <c r="AT20" i="1"/>
  <c r="AT21" i="1"/>
  <c r="AT22" i="1"/>
  <c r="AT23" i="1"/>
  <c r="AT24" i="1"/>
  <c r="AT25" i="1"/>
  <c r="AT26" i="1"/>
  <c r="AT27" i="1"/>
  <c r="AT28" i="1"/>
  <c r="AT29" i="1"/>
  <c r="AT30" i="1"/>
  <c r="AT31" i="1"/>
  <c r="AT32" i="1"/>
  <c r="AT33" i="1"/>
  <c r="AT34" i="1"/>
  <c r="AT35" i="1"/>
  <c r="AT36" i="1"/>
  <c r="AT37" i="1"/>
  <c r="AT38" i="1"/>
  <c r="AU11" i="1"/>
  <c r="AU12" i="1"/>
  <c r="AU13" i="1"/>
  <c r="AU14" i="1"/>
  <c r="AU15" i="1"/>
  <c r="AU16" i="1"/>
  <c r="AU17" i="1"/>
  <c r="AU18" i="1"/>
  <c r="AU19" i="1"/>
  <c r="AU20" i="1"/>
  <c r="AU21" i="1"/>
  <c r="AU22" i="1"/>
  <c r="AU23" i="1"/>
  <c r="AU24" i="1"/>
  <c r="AU25" i="1"/>
  <c r="AU26" i="1"/>
  <c r="AU27" i="1"/>
  <c r="AU28" i="1"/>
  <c r="AU29" i="1"/>
  <c r="AU30" i="1"/>
  <c r="AU31" i="1"/>
  <c r="AU32" i="1"/>
  <c r="AU33" i="1"/>
  <c r="AU34" i="1"/>
  <c r="AU35" i="1"/>
  <c r="AU36" i="1"/>
  <c r="AU37" i="1"/>
  <c r="AU38" i="1"/>
  <c r="AV11" i="1"/>
  <c r="AV12" i="1"/>
  <c r="AV13" i="1"/>
  <c r="AV14" i="1"/>
  <c r="AV15" i="1"/>
  <c r="AV16" i="1"/>
  <c r="AV17" i="1"/>
  <c r="AV18" i="1"/>
  <c r="AV19" i="1"/>
  <c r="AV20" i="1"/>
  <c r="AV21" i="1"/>
  <c r="AV22" i="1"/>
  <c r="AV23" i="1"/>
  <c r="AV24" i="1"/>
  <c r="AV25" i="1"/>
  <c r="AV26" i="1"/>
  <c r="AV27" i="1"/>
  <c r="AV28" i="1"/>
  <c r="AV29" i="1"/>
  <c r="AV30" i="1"/>
  <c r="AV31" i="1"/>
  <c r="AV32" i="1"/>
  <c r="AV33" i="1"/>
  <c r="AV34" i="1"/>
  <c r="AV35" i="1"/>
  <c r="AV36" i="1"/>
  <c r="AV37" i="1"/>
  <c r="AV38" i="1"/>
  <c r="AW11" i="1"/>
  <c r="AW12" i="1"/>
  <c r="AW13" i="1"/>
  <c r="AW14" i="1"/>
  <c r="AW15" i="1"/>
  <c r="AW16" i="1"/>
  <c r="AW17" i="1"/>
  <c r="AW18" i="1"/>
  <c r="AW19" i="1"/>
  <c r="AW20" i="1"/>
  <c r="AW21" i="1"/>
  <c r="AW22" i="1"/>
  <c r="AW23" i="1"/>
  <c r="AW24" i="1"/>
  <c r="AW25" i="1"/>
  <c r="AW26" i="1"/>
  <c r="AW27" i="1"/>
  <c r="AW28" i="1"/>
  <c r="AW29" i="1"/>
  <c r="AW30" i="1"/>
  <c r="AW31" i="1"/>
  <c r="AW32" i="1"/>
  <c r="AW33" i="1"/>
  <c r="AW34" i="1"/>
  <c r="AW35" i="1"/>
  <c r="AW36" i="1"/>
  <c r="AW37" i="1"/>
  <c r="AW38" i="1"/>
  <c r="AX11" i="1"/>
  <c r="AX12" i="1"/>
  <c r="AX13" i="1"/>
  <c r="AX14" i="1"/>
  <c r="AX15" i="1"/>
  <c r="AX16" i="1"/>
  <c r="AX17" i="1"/>
  <c r="AX18" i="1"/>
  <c r="AX19" i="1"/>
  <c r="AX20" i="1"/>
  <c r="AX21" i="1"/>
  <c r="AX22" i="1"/>
  <c r="AX23" i="1"/>
  <c r="AX24" i="1"/>
  <c r="AX25" i="1"/>
  <c r="AX26" i="1"/>
  <c r="AX27" i="1"/>
  <c r="AX28" i="1"/>
  <c r="AX29" i="1"/>
  <c r="AX30" i="1"/>
  <c r="AX31" i="1"/>
  <c r="AX32" i="1"/>
  <c r="AX33" i="1"/>
  <c r="AX34" i="1"/>
  <c r="AX35" i="1"/>
  <c r="AX36" i="1"/>
  <c r="AX37" i="1"/>
  <c r="AX38" i="1"/>
  <c r="AY11" i="1"/>
  <c r="AY12" i="1"/>
  <c r="AY13" i="1"/>
  <c r="AY14" i="1"/>
  <c r="AY15" i="1"/>
  <c r="AY16" i="1"/>
  <c r="AY17" i="1"/>
  <c r="AY18" i="1"/>
  <c r="AY19" i="1"/>
  <c r="AY20" i="1"/>
  <c r="AY21" i="1"/>
  <c r="AY22" i="1"/>
  <c r="AY23" i="1"/>
  <c r="AY24" i="1"/>
  <c r="AY25" i="1"/>
  <c r="AY26" i="1"/>
  <c r="AY27" i="1"/>
  <c r="AY28" i="1"/>
  <c r="AY29" i="1"/>
  <c r="AY30" i="1"/>
  <c r="AY31" i="1"/>
  <c r="AY32" i="1"/>
  <c r="AY33" i="1"/>
  <c r="AY34" i="1"/>
  <c r="AY35" i="1"/>
  <c r="AY36" i="1"/>
  <c r="AY37" i="1"/>
  <c r="AY38" i="1"/>
  <c r="AZ11" i="1"/>
  <c r="AZ12" i="1"/>
  <c r="AZ13" i="1"/>
  <c r="AZ14" i="1"/>
  <c r="AZ15" i="1"/>
  <c r="AZ16" i="1"/>
  <c r="AZ17" i="1"/>
  <c r="AZ18" i="1"/>
  <c r="AZ19" i="1"/>
  <c r="AZ20" i="1"/>
  <c r="AZ21" i="1"/>
  <c r="AZ22" i="1"/>
  <c r="AZ23" i="1"/>
  <c r="AZ24" i="1"/>
  <c r="AZ25" i="1"/>
  <c r="AZ26" i="1"/>
  <c r="AZ27" i="1"/>
  <c r="AZ28" i="1"/>
  <c r="AZ29" i="1"/>
  <c r="AZ30" i="1"/>
  <c r="AZ31" i="1"/>
  <c r="AZ32" i="1"/>
  <c r="AZ33" i="1"/>
  <c r="AZ34" i="1"/>
  <c r="AZ35" i="1"/>
  <c r="AZ36" i="1"/>
  <c r="AZ37" i="1"/>
  <c r="AZ38" i="1"/>
  <c r="BA11" i="1"/>
  <c r="BA12" i="1"/>
  <c r="BA13" i="1"/>
  <c r="BA14" i="1"/>
  <c r="BA15" i="1"/>
  <c r="BA16" i="1"/>
  <c r="BA17" i="1"/>
  <c r="BA18" i="1"/>
  <c r="BA19" i="1"/>
  <c r="BA20" i="1"/>
  <c r="BA21" i="1"/>
  <c r="BA22" i="1"/>
  <c r="BA23" i="1"/>
  <c r="BA24" i="1"/>
  <c r="BA25" i="1"/>
  <c r="BA26" i="1"/>
  <c r="BA27" i="1"/>
  <c r="BA28" i="1"/>
  <c r="BA29" i="1"/>
  <c r="BA30" i="1"/>
  <c r="BA31" i="1"/>
  <c r="BA32" i="1"/>
  <c r="BA33" i="1"/>
  <c r="BA34" i="1"/>
  <c r="BA35" i="1"/>
  <c r="BA36" i="1"/>
  <c r="BA37" i="1"/>
  <c r="BA38" i="1"/>
  <c r="BB11" i="1"/>
  <c r="BB12" i="1"/>
  <c r="BB13" i="1"/>
  <c r="BB14" i="1"/>
  <c r="BB15" i="1"/>
  <c r="BB16" i="1"/>
  <c r="BB17" i="1"/>
  <c r="BB18" i="1"/>
  <c r="BB19" i="1"/>
  <c r="BB20" i="1"/>
  <c r="BB21" i="1"/>
  <c r="BB22" i="1"/>
  <c r="BB23" i="1"/>
  <c r="BB24" i="1"/>
  <c r="BB25" i="1"/>
  <c r="BB26" i="1"/>
  <c r="BB27" i="1"/>
  <c r="BB28" i="1"/>
  <c r="BB29" i="1"/>
  <c r="BB30" i="1"/>
  <c r="BB31" i="1"/>
  <c r="BB32" i="1"/>
  <c r="BB33" i="1"/>
  <c r="BB34" i="1"/>
  <c r="BB35" i="1"/>
  <c r="BB36" i="1"/>
  <c r="BB37" i="1"/>
  <c r="BB38" i="1"/>
  <c r="BC11" i="1"/>
  <c r="BC12" i="1"/>
  <c r="BC13" i="1"/>
  <c r="BC14" i="1"/>
  <c r="BC15" i="1"/>
  <c r="BC16" i="1"/>
  <c r="BC17" i="1"/>
  <c r="BC18" i="1"/>
  <c r="BC19" i="1"/>
  <c r="BC20" i="1"/>
  <c r="BC21" i="1"/>
  <c r="BC22" i="1"/>
  <c r="BC23" i="1"/>
  <c r="BC24" i="1"/>
  <c r="BC25" i="1"/>
  <c r="BC26" i="1"/>
  <c r="BC27" i="1"/>
  <c r="BC28" i="1"/>
  <c r="BC29" i="1"/>
  <c r="BC30" i="1"/>
  <c r="BC31" i="1"/>
  <c r="BC32" i="1"/>
  <c r="BC33" i="1"/>
  <c r="BC34" i="1"/>
  <c r="BC35" i="1"/>
  <c r="BC36" i="1"/>
  <c r="BC37" i="1"/>
  <c r="BC38" i="1"/>
  <c r="BD11" i="1"/>
  <c r="BD12" i="1"/>
  <c r="BD13" i="1"/>
  <c r="BD14" i="1"/>
  <c r="BD15" i="1"/>
  <c r="BD16" i="1"/>
  <c r="BD17" i="1"/>
  <c r="BD18" i="1"/>
  <c r="BD19" i="1"/>
  <c r="BD20" i="1"/>
  <c r="BD21" i="1"/>
  <c r="BD22" i="1"/>
  <c r="BD23" i="1"/>
  <c r="BD24" i="1"/>
  <c r="BD25" i="1"/>
  <c r="BD26" i="1"/>
  <c r="BD27" i="1"/>
  <c r="BD28" i="1"/>
  <c r="BD29" i="1"/>
  <c r="BD30" i="1"/>
  <c r="BD31" i="1"/>
  <c r="BD32" i="1"/>
  <c r="BD33" i="1"/>
  <c r="BD34" i="1"/>
  <c r="BD35" i="1"/>
  <c r="BD36" i="1"/>
  <c r="BD37" i="1"/>
  <c r="BD38" i="1"/>
  <c r="BE11" i="1"/>
  <c r="BE12" i="1"/>
  <c r="BE13" i="1"/>
  <c r="BE14" i="1"/>
  <c r="BE15" i="1"/>
  <c r="BE16" i="1"/>
  <c r="BE17" i="1"/>
  <c r="BE18" i="1"/>
  <c r="BE19" i="1"/>
  <c r="BE20" i="1"/>
  <c r="BE21" i="1"/>
  <c r="BE22" i="1"/>
  <c r="BE23" i="1"/>
  <c r="BE24" i="1"/>
  <c r="BE25" i="1"/>
  <c r="BE26" i="1"/>
  <c r="BE27" i="1"/>
  <c r="BE28" i="1"/>
  <c r="BE29" i="1"/>
  <c r="BE30" i="1"/>
  <c r="BE31" i="1"/>
  <c r="BE32" i="1"/>
  <c r="BE33" i="1"/>
  <c r="BE34" i="1"/>
  <c r="BE35" i="1"/>
  <c r="BE36" i="1"/>
  <c r="BE37" i="1"/>
  <c r="BE38" i="1"/>
  <c r="BF11" i="1"/>
  <c r="BF12" i="1"/>
  <c r="BF13" i="1"/>
  <c r="BF14" i="1"/>
  <c r="BF15" i="1"/>
  <c r="BF16" i="1"/>
  <c r="BF17" i="1"/>
  <c r="BF18" i="1"/>
  <c r="BF19" i="1"/>
  <c r="BF20" i="1"/>
  <c r="BF21" i="1"/>
  <c r="BF22" i="1"/>
  <c r="BF23" i="1"/>
  <c r="BF24" i="1"/>
  <c r="BF25" i="1"/>
  <c r="BF26" i="1"/>
  <c r="BF27" i="1"/>
  <c r="BF28" i="1"/>
  <c r="BF29" i="1"/>
  <c r="BF30" i="1"/>
  <c r="BF31" i="1"/>
  <c r="BF32" i="1"/>
  <c r="BF33" i="1"/>
  <c r="BF34" i="1"/>
  <c r="BF35" i="1"/>
  <c r="BF36" i="1"/>
  <c r="BF37" i="1"/>
  <c r="BF38" i="1"/>
  <c r="BG11" i="1"/>
  <c r="BG12" i="1"/>
  <c r="BG13" i="1"/>
  <c r="BG14" i="1"/>
  <c r="BG15" i="1"/>
  <c r="BG16" i="1"/>
  <c r="BG17" i="1"/>
  <c r="BG18" i="1"/>
  <c r="BG19" i="1"/>
  <c r="BG20" i="1"/>
  <c r="BG21" i="1"/>
  <c r="BG22" i="1"/>
  <c r="BG23" i="1"/>
  <c r="BG24" i="1"/>
  <c r="BG25" i="1"/>
  <c r="BG26" i="1"/>
  <c r="BG27" i="1"/>
  <c r="BG28" i="1"/>
  <c r="BG29" i="1"/>
  <c r="BG30" i="1"/>
  <c r="BG31" i="1"/>
  <c r="BG32" i="1"/>
  <c r="BG33" i="1"/>
  <c r="BG34" i="1"/>
  <c r="BG35" i="1"/>
  <c r="BG36" i="1"/>
  <c r="BG37" i="1"/>
  <c r="BG38" i="1"/>
  <c r="BH11" i="1"/>
  <c r="BH12" i="1"/>
  <c r="BH13" i="1"/>
  <c r="BH14" i="1"/>
  <c r="BH15" i="1"/>
  <c r="BH16" i="1"/>
  <c r="BH17" i="1"/>
  <c r="BH18" i="1"/>
  <c r="BH19" i="1"/>
  <c r="BH20" i="1"/>
  <c r="BH21" i="1"/>
  <c r="BH22" i="1"/>
  <c r="BH23" i="1"/>
  <c r="BH24" i="1"/>
  <c r="BH25" i="1"/>
  <c r="BH26" i="1"/>
  <c r="BH27" i="1"/>
  <c r="BH28" i="1"/>
  <c r="BH29" i="1"/>
  <c r="BH30" i="1"/>
  <c r="BH31" i="1"/>
  <c r="BH32" i="1"/>
  <c r="BH33" i="1"/>
  <c r="BH34" i="1"/>
  <c r="BH35" i="1"/>
  <c r="BH36" i="1"/>
  <c r="BH37" i="1"/>
  <c r="BH38" i="1"/>
  <c r="BI11" i="1"/>
  <c r="BI12" i="1"/>
  <c r="BI13" i="1"/>
  <c r="BI14" i="1"/>
  <c r="BI15" i="1"/>
  <c r="BI16" i="1"/>
  <c r="BI17" i="1"/>
  <c r="BI18" i="1"/>
  <c r="BI19" i="1"/>
  <c r="BI20" i="1"/>
  <c r="BI21" i="1"/>
  <c r="BI22" i="1"/>
  <c r="BI23" i="1"/>
  <c r="BI24" i="1"/>
  <c r="BI25" i="1"/>
  <c r="BI26" i="1"/>
  <c r="BI27" i="1"/>
  <c r="BI28" i="1"/>
  <c r="BI29" i="1"/>
  <c r="BI30" i="1"/>
  <c r="BI31" i="1"/>
  <c r="BI32" i="1"/>
  <c r="BI33" i="1"/>
  <c r="BI34" i="1"/>
  <c r="BI35" i="1"/>
  <c r="BI36" i="1"/>
  <c r="BI37" i="1"/>
  <c r="BI38" i="1"/>
  <c r="BJ11" i="1"/>
  <c r="BJ12" i="1"/>
  <c r="BJ13" i="1"/>
  <c r="BJ14" i="1"/>
  <c r="BJ15" i="1"/>
  <c r="BJ16" i="1"/>
  <c r="BJ17" i="1"/>
  <c r="BJ18" i="1"/>
  <c r="BJ19" i="1"/>
  <c r="BJ20" i="1"/>
  <c r="BJ21" i="1"/>
  <c r="BJ22" i="1"/>
  <c r="BJ23" i="1"/>
  <c r="BJ24" i="1"/>
  <c r="BJ25" i="1"/>
  <c r="BJ26" i="1"/>
  <c r="BJ27" i="1"/>
  <c r="BJ28" i="1"/>
  <c r="BJ29" i="1"/>
  <c r="BJ30" i="1"/>
  <c r="BJ31" i="1"/>
  <c r="BJ32" i="1"/>
  <c r="BJ33" i="1"/>
  <c r="BJ34" i="1"/>
  <c r="BJ35" i="1"/>
  <c r="BJ36" i="1"/>
  <c r="BJ37" i="1"/>
  <c r="BJ38" i="1"/>
  <c r="BK11" i="1"/>
  <c r="BK12" i="1"/>
  <c r="BK13" i="1"/>
  <c r="BK14" i="1"/>
  <c r="BK15" i="1"/>
  <c r="BK16" i="1"/>
  <c r="BK17" i="1"/>
  <c r="BK18" i="1"/>
  <c r="BK19" i="1"/>
  <c r="BK20" i="1"/>
  <c r="BK21" i="1"/>
  <c r="BK22" i="1"/>
  <c r="BK23" i="1"/>
  <c r="BK24" i="1"/>
  <c r="BK25" i="1"/>
  <c r="BK26" i="1"/>
  <c r="BK27" i="1"/>
  <c r="BK28" i="1"/>
  <c r="BK29" i="1"/>
  <c r="BK30" i="1"/>
  <c r="BK31" i="1"/>
  <c r="BK32" i="1"/>
  <c r="BK33" i="1"/>
  <c r="BK34" i="1"/>
  <c r="BK35" i="1"/>
  <c r="BK36" i="1"/>
  <c r="BK37" i="1"/>
  <c r="BK38" i="1"/>
  <c r="BL11" i="1"/>
  <c r="BL12" i="1"/>
  <c r="BL13" i="1"/>
  <c r="BL14" i="1"/>
  <c r="BL15" i="1"/>
  <c r="BL16" i="1"/>
  <c r="BL17" i="1"/>
  <c r="BL18" i="1"/>
  <c r="BL19" i="1"/>
  <c r="BL20" i="1"/>
  <c r="BL21" i="1"/>
  <c r="BL22" i="1"/>
  <c r="BL23" i="1"/>
  <c r="BL24" i="1"/>
  <c r="BL25" i="1"/>
  <c r="BL26" i="1"/>
  <c r="BL27" i="1"/>
  <c r="BL28" i="1"/>
  <c r="BL29" i="1"/>
  <c r="BL30" i="1"/>
  <c r="BL31" i="1"/>
  <c r="BL32" i="1"/>
  <c r="BL33" i="1"/>
  <c r="BL34" i="1"/>
  <c r="BL35" i="1"/>
  <c r="BL36" i="1"/>
  <c r="BL37" i="1"/>
  <c r="BL38" i="1"/>
  <c r="BM11" i="1"/>
  <c r="BM12" i="1"/>
  <c r="BM13" i="1"/>
  <c r="BM14" i="1"/>
  <c r="BM15" i="1"/>
  <c r="BM16" i="1"/>
  <c r="BM17" i="1"/>
  <c r="BM18" i="1"/>
  <c r="BM19" i="1"/>
  <c r="BM20" i="1"/>
  <c r="BM21" i="1"/>
  <c r="BM22" i="1"/>
  <c r="BM23" i="1"/>
  <c r="BM24" i="1"/>
  <c r="BM25" i="1"/>
  <c r="BM26" i="1"/>
  <c r="BM27" i="1"/>
  <c r="BM28" i="1"/>
  <c r="BM29" i="1"/>
  <c r="BM30" i="1"/>
  <c r="BM31" i="1"/>
  <c r="BM32" i="1"/>
  <c r="BM33" i="1"/>
  <c r="BM34" i="1"/>
  <c r="BM35" i="1"/>
  <c r="BM36" i="1"/>
  <c r="BM37" i="1"/>
  <c r="BM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U39" i="1"/>
  <c r="U40" i="1"/>
  <c r="U41" i="1"/>
  <c r="U42" i="1"/>
  <c r="U43" i="1"/>
  <c r="U44" i="1"/>
  <c r="U45" i="1"/>
  <c r="U46" i="1"/>
  <c r="U47" i="1"/>
  <c r="U48" i="1"/>
  <c r="U49" i="1"/>
  <c r="U50" i="1"/>
  <c r="U51" i="1"/>
  <c r="U52" i="1"/>
  <c r="U53" i="1"/>
  <c r="U54" i="1"/>
  <c r="U55" i="1"/>
  <c r="U56" i="1"/>
  <c r="U57" i="1"/>
  <c r="U58" i="1"/>
  <c r="U59" i="1"/>
  <c r="U60" i="1"/>
  <c r="U61" i="1"/>
  <c r="U62" i="1"/>
  <c r="U63" i="1"/>
  <c r="U64" i="1"/>
  <c r="U65" i="1"/>
  <c r="U66" i="1"/>
  <c r="V39" i="1"/>
  <c r="V40" i="1"/>
  <c r="V41" i="1"/>
  <c r="V42" i="1"/>
  <c r="V43" i="1"/>
  <c r="V44" i="1"/>
  <c r="V45" i="1"/>
  <c r="V46" i="1"/>
  <c r="V47" i="1"/>
  <c r="V48" i="1"/>
  <c r="V49" i="1"/>
  <c r="V50" i="1"/>
  <c r="V51" i="1"/>
  <c r="V52" i="1"/>
  <c r="V53" i="1"/>
  <c r="V54" i="1"/>
  <c r="V55" i="1"/>
  <c r="V56" i="1"/>
  <c r="V57" i="1"/>
  <c r="V58" i="1"/>
  <c r="V59" i="1"/>
  <c r="V60" i="1"/>
  <c r="V61" i="1"/>
  <c r="V62" i="1"/>
  <c r="V63" i="1"/>
  <c r="V64" i="1"/>
  <c r="V65" i="1"/>
  <c r="V66"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X39" i="1"/>
  <c r="X40" i="1"/>
  <c r="X41" i="1"/>
  <c r="X42" i="1"/>
  <c r="X43" i="1"/>
  <c r="X44" i="1"/>
  <c r="X45" i="1"/>
  <c r="X46" i="1"/>
  <c r="X47" i="1"/>
  <c r="X48" i="1"/>
  <c r="X49" i="1"/>
  <c r="X50" i="1"/>
  <c r="X51" i="1"/>
  <c r="X52" i="1"/>
  <c r="X53" i="1"/>
  <c r="X54" i="1"/>
  <c r="X55" i="1"/>
  <c r="X56" i="1"/>
  <c r="X57" i="1"/>
  <c r="X58" i="1"/>
  <c r="X59" i="1"/>
  <c r="X60" i="1"/>
  <c r="X61" i="1"/>
  <c r="X62" i="1"/>
  <c r="X63" i="1"/>
  <c r="X64" i="1"/>
  <c r="X65" i="1"/>
  <c r="X66" i="1"/>
  <c r="Y39" i="1"/>
  <c r="Y40" i="1"/>
  <c r="Y41" i="1"/>
  <c r="Y42" i="1"/>
  <c r="Y43" i="1"/>
  <c r="Y44" i="1"/>
  <c r="Y45" i="1"/>
  <c r="Y46" i="1"/>
  <c r="Y47" i="1"/>
  <c r="Y48" i="1"/>
  <c r="Y49" i="1"/>
  <c r="Y50" i="1"/>
  <c r="Y51" i="1"/>
  <c r="Y52" i="1"/>
  <c r="Y53" i="1"/>
  <c r="Y54" i="1"/>
  <c r="Y55" i="1"/>
  <c r="Y56" i="1"/>
  <c r="Y57" i="1"/>
  <c r="Y58" i="1"/>
  <c r="Y59" i="1"/>
  <c r="Y60" i="1"/>
  <c r="Y61" i="1"/>
  <c r="Y62" i="1"/>
  <c r="Y63" i="1"/>
  <c r="Y64" i="1"/>
  <c r="Y65" i="1"/>
  <c r="Y66" i="1"/>
  <c r="Z39" i="1"/>
  <c r="Z40" i="1"/>
  <c r="Z41" i="1"/>
  <c r="Z42" i="1"/>
  <c r="Z43" i="1"/>
  <c r="Z44" i="1"/>
  <c r="Z45" i="1"/>
  <c r="Z46" i="1"/>
  <c r="Z47" i="1"/>
  <c r="Z48" i="1"/>
  <c r="Z49" i="1"/>
  <c r="Z50" i="1"/>
  <c r="Z51" i="1"/>
  <c r="Z52" i="1"/>
  <c r="Z53" i="1"/>
  <c r="Z54" i="1"/>
  <c r="Z55" i="1"/>
  <c r="Z56" i="1"/>
  <c r="Z57" i="1"/>
  <c r="Z58" i="1"/>
  <c r="Z59" i="1"/>
  <c r="Z60" i="1"/>
  <c r="Z61" i="1"/>
  <c r="Z62" i="1"/>
  <c r="Z63" i="1"/>
  <c r="Z64" i="1"/>
  <c r="Z65" i="1"/>
  <c r="Z66" i="1"/>
  <c r="AA39" i="1"/>
  <c r="AA40" i="1"/>
  <c r="AA41" i="1"/>
  <c r="AA42" i="1"/>
  <c r="AA43" i="1"/>
  <c r="AA44" i="1"/>
  <c r="AA45" i="1"/>
  <c r="AA46" i="1"/>
  <c r="AA47" i="1"/>
  <c r="AA48" i="1"/>
  <c r="AA49" i="1"/>
  <c r="AA50" i="1"/>
  <c r="AA51" i="1"/>
  <c r="AA52" i="1"/>
  <c r="AA53" i="1"/>
  <c r="AA54" i="1"/>
  <c r="AA55" i="1"/>
  <c r="AA56" i="1"/>
  <c r="AA57" i="1"/>
  <c r="AA58" i="1"/>
  <c r="AA59" i="1"/>
  <c r="AA60" i="1"/>
  <c r="AA61" i="1"/>
  <c r="AA62" i="1"/>
  <c r="AA63" i="1"/>
  <c r="AA64" i="1"/>
  <c r="AA65" i="1"/>
  <c r="AA66" i="1"/>
  <c r="AC39" i="1"/>
  <c r="AC40" i="1"/>
  <c r="AC41" i="1"/>
  <c r="AC42" i="1"/>
  <c r="AC43" i="1"/>
  <c r="AC44" i="1"/>
  <c r="AC45" i="1"/>
  <c r="AC46" i="1"/>
  <c r="AC47" i="1"/>
  <c r="AC48" i="1"/>
  <c r="AC49" i="1"/>
  <c r="AC50" i="1"/>
  <c r="AC51" i="1"/>
  <c r="AC52" i="1"/>
  <c r="AC53" i="1"/>
  <c r="AC54" i="1"/>
  <c r="AC55" i="1"/>
  <c r="AC56" i="1"/>
  <c r="AC57" i="1"/>
  <c r="AC58" i="1"/>
  <c r="AC59" i="1"/>
  <c r="AC60" i="1"/>
  <c r="AC61" i="1"/>
  <c r="AC62" i="1"/>
  <c r="AC63" i="1"/>
  <c r="AC64" i="1"/>
  <c r="AC65" i="1"/>
  <c r="AC66" i="1"/>
  <c r="AD39" i="1"/>
  <c r="AD40" i="1"/>
  <c r="AD41" i="1"/>
  <c r="AD42" i="1"/>
  <c r="AD43" i="1"/>
  <c r="AD44" i="1"/>
  <c r="AD45" i="1"/>
  <c r="AD46" i="1"/>
  <c r="AD47" i="1"/>
  <c r="AD48" i="1"/>
  <c r="AD49" i="1"/>
  <c r="AD50" i="1"/>
  <c r="AD51" i="1"/>
  <c r="AD52" i="1"/>
  <c r="AD53" i="1"/>
  <c r="AD54" i="1"/>
  <c r="AD55" i="1"/>
  <c r="AD56" i="1"/>
  <c r="AD57" i="1"/>
  <c r="AD58" i="1"/>
  <c r="AD59" i="1"/>
  <c r="AD60" i="1"/>
  <c r="AD61" i="1"/>
  <c r="AD62" i="1"/>
  <c r="AD63" i="1"/>
  <c r="AD64" i="1"/>
  <c r="AD65" i="1"/>
  <c r="AD66" i="1"/>
  <c r="AE39" i="1"/>
  <c r="AE40" i="1"/>
  <c r="AE41" i="1"/>
  <c r="AE42" i="1"/>
  <c r="AE43" i="1"/>
  <c r="AE44" i="1"/>
  <c r="AE45" i="1"/>
  <c r="AE46" i="1"/>
  <c r="AE47" i="1"/>
  <c r="AE48" i="1"/>
  <c r="AE49" i="1"/>
  <c r="AE50" i="1"/>
  <c r="AE51" i="1"/>
  <c r="AE52" i="1"/>
  <c r="AE53" i="1"/>
  <c r="AE54" i="1"/>
  <c r="AE55" i="1"/>
  <c r="AE56" i="1"/>
  <c r="AE57" i="1"/>
  <c r="AE58" i="1"/>
  <c r="AE59" i="1"/>
  <c r="AE60" i="1"/>
  <c r="AE61" i="1"/>
  <c r="AE62" i="1"/>
  <c r="AE63" i="1"/>
  <c r="AE64" i="1"/>
  <c r="AE65" i="1"/>
  <c r="AE66" i="1"/>
  <c r="AF39" i="1"/>
  <c r="AF40" i="1"/>
  <c r="AF41" i="1"/>
  <c r="AF42" i="1"/>
  <c r="AF43" i="1"/>
  <c r="AF44" i="1"/>
  <c r="AF45" i="1"/>
  <c r="AF46" i="1"/>
  <c r="AF47" i="1"/>
  <c r="AF48" i="1"/>
  <c r="AF49" i="1"/>
  <c r="AF50" i="1"/>
  <c r="AF51" i="1"/>
  <c r="AF52" i="1"/>
  <c r="AF53" i="1"/>
  <c r="AF54" i="1"/>
  <c r="AF55" i="1"/>
  <c r="AF56" i="1"/>
  <c r="AF57" i="1"/>
  <c r="AF58" i="1"/>
  <c r="AF59" i="1"/>
  <c r="AF60" i="1"/>
  <c r="AF61" i="1"/>
  <c r="AF62" i="1"/>
  <c r="AF63" i="1"/>
  <c r="AF64" i="1"/>
  <c r="AF65" i="1"/>
  <c r="AF66" i="1"/>
  <c r="AK39" i="1"/>
  <c r="AK40" i="1"/>
  <c r="AK41" i="1"/>
  <c r="AK42" i="1"/>
  <c r="AK43" i="1"/>
  <c r="AK44" i="1"/>
  <c r="AK45" i="1"/>
  <c r="AK46" i="1"/>
  <c r="AK47" i="1"/>
  <c r="AK48" i="1"/>
  <c r="AK49" i="1"/>
  <c r="AK50" i="1"/>
  <c r="AK51" i="1"/>
  <c r="AK52" i="1"/>
  <c r="AK53" i="1"/>
  <c r="AK54" i="1"/>
  <c r="AK55" i="1"/>
  <c r="AK56" i="1"/>
  <c r="AK57" i="1"/>
  <c r="AK58" i="1"/>
  <c r="AK59" i="1"/>
  <c r="AK60" i="1"/>
  <c r="AK61" i="1"/>
  <c r="AK62" i="1"/>
  <c r="AK63" i="1"/>
  <c r="AK64" i="1"/>
  <c r="AK65" i="1"/>
  <c r="AK66" i="1"/>
  <c r="AL39" i="1"/>
  <c r="AL40" i="1"/>
  <c r="AL41" i="1"/>
  <c r="AL42" i="1"/>
  <c r="AL43" i="1"/>
  <c r="AL44" i="1"/>
  <c r="AL45" i="1"/>
  <c r="AL46" i="1"/>
  <c r="AL47" i="1"/>
  <c r="AL48" i="1"/>
  <c r="AL49" i="1"/>
  <c r="AL50" i="1"/>
  <c r="AL51" i="1"/>
  <c r="AL52" i="1"/>
  <c r="AL53" i="1"/>
  <c r="AL54" i="1"/>
  <c r="AL55" i="1"/>
  <c r="AL56" i="1"/>
  <c r="AL57" i="1"/>
  <c r="AL58" i="1"/>
  <c r="AL59" i="1"/>
  <c r="AL60" i="1"/>
  <c r="AL61" i="1"/>
  <c r="AL62" i="1"/>
  <c r="AL63" i="1"/>
  <c r="AL64" i="1"/>
  <c r="AL65" i="1"/>
  <c r="AL66" i="1"/>
  <c r="AM39" i="1"/>
  <c r="AM40" i="1"/>
  <c r="AM41" i="1"/>
  <c r="AM42" i="1"/>
  <c r="AM43" i="1"/>
  <c r="AM44" i="1"/>
  <c r="AM45" i="1"/>
  <c r="AM46" i="1"/>
  <c r="AM47" i="1"/>
  <c r="AM48" i="1"/>
  <c r="AM49" i="1"/>
  <c r="AM50" i="1"/>
  <c r="AM51" i="1"/>
  <c r="AM52" i="1"/>
  <c r="AM53" i="1"/>
  <c r="AM54" i="1"/>
  <c r="AM55" i="1"/>
  <c r="AM56" i="1"/>
  <c r="AM57" i="1"/>
  <c r="AM58" i="1"/>
  <c r="AM59" i="1"/>
  <c r="AM60" i="1"/>
  <c r="AM61" i="1"/>
  <c r="AM62" i="1"/>
  <c r="AM63" i="1"/>
  <c r="AM64" i="1"/>
  <c r="AM65" i="1"/>
  <c r="AM66" i="1"/>
  <c r="AN39" i="1"/>
  <c r="AN40" i="1"/>
  <c r="AN41"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O39" i="1"/>
  <c r="AO40" i="1"/>
  <c r="AO41" i="1"/>
  <c r="AO42" i="1"/>
  <c r="AO43" i="1"/>
  <c r="AO44" i="1"/>
  <c r="AO45" i="1"/>
  <c r="AO46" i="1"/>
  <c r="AO47" i="1"/>
  <c r="AO48" i="1"/>
  <c r="AO49" i="1"/>
  <c r="AO50" i="1"/>
  <c r="AO51" i="1"/>
  <c r="AO52" i="1"/>
  <c r="AO53" i="1"/>
  <c r="AO54" i="1"/>
  <c r="AO55" i="1"/>
  <c r="AO56" i="1"/>
  <c r="AO57" i="1"/>
  <c r="AO58" i="1"/>
  <c r="AO59" i="1"/>
  <c r="AO60" i="1"/>
  <c r="AO61" i="1"/>
  <c r="AO62" i="1"/>
  <c r="AO63" i="1"/>
  <c r="AO64" i="1"/>
  <c r="AO65" i="1"/>
  <c r="AO66"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65" i="1"/>
  <c r="AP66" i="1"/>
  <c r="AQ39" i="1"/>
  <c r="AQ40" i="1"/>
  <c r="AQ41" i="1"/>
  <c r="AQ42" i="1"/>
  <c r="AQ43" i="1"/>
  <c r="AQ44" i="1"/>
  <c r="AQ45" i="1"/>
  <c r="AQ46" i="1"/>
  <c r="AQ47" i="1"/>
  <c r="AQ48" i="1"/>
  <c r="AQ49" i="1"/>
  <c r="AQ50" i="1"/>
  <c r="AQ51" i="1"/>
  <c r="AQ52" i="1"/>
  <c r="AQ53" i="1"/>
  <c r="AQ54" i="1"/>
  <c r="AQ55" i="1"/>
  <c r="AQ56" i="1"/>
  <c r="AQ57" i="1"/>
  <c r="AQ58" i="1"/>
  <c r="AQ59" i="1"/>
  <c r="AQ60" i="1"/>
  <c r="AQ61" i="1"/>
  <c r="AQ62" i="1"/>
  <c r="AQ63" i="1"/>
  <c r="AQ64" i="1"/>
  <c r="AQ65" i="1"/>
  <c r="AQ66" i="1"/>
  <c r="AR39" i="1"/>
  <c r="AR40" i="1"/>
  <c r="AR41" i="1"/>
  <c r="AR42" i="1"/>
  <c r="AR43" i="1"/>
  <c r="AR44" i="1"/>
  <c r="AR45" i="1"/>
  <c r="AR46" i="1"/>
  <c r="AR47" i="1"/>
  <c r="AR48" i="1"/>
  <c r="AR49" i="1"/>
  <c r="AR50" i="1"/>
  <c r="AR51" i="1"/>
  <c r="AR52" i="1"/>
  <c r="AR53" i="1"/>
  <c r="AR54" i="1"/>
  <c r="AR55" i="1"/>
  <c r="AR56" i="1"/>
  <c r="AR57" i="1"/>
  <c r="AR58" i="1"/>
  <c r="AR59" i="1"/>
  <c r="AR60" i="1"/>
  <c r="AR61" i="1"/>
  <c r="AR62" i="1"/>
  <c r="AR63" i="1"/>
  <c r="AR64" i="1"/>
  <c r="AR65" i="1"/>
  <c r="AR66" i="1"/>
  <c r="AS39" i="1"/>
  <c r="AS40" i="1"/>
  <c r="AS41" i="1"/>
  <c r="AS42" i="1"/>
  <c r="AS43" i="1"/>
  <c r="AS44" i="1"/>
  <c r="AS45" i="1"/>
  <c r="AS46" i="1"/>
  <c r="AS47" i="1"/>
  <c r="AS48" i="1"/>
  <c r="AS49" i="1"/>
  <c r="AS50" i="1"/>
  <c r="AS51" i="1"/>
  <c r="AS52" i="1"/>
  <c r="AS53" i="1"/>
  <c r="AS54" i="1"/>
  <c r="AS55" i="1"/>
  <c r="AS56" i="1"/>
  <c r="AS57" i="1"/>
  <c r="AS58" i="1"/>
  <c r="AS59" i="1"/>
  <c r="AS60" i="1"/>
  <c r="AS61" i="1"/>
  <c r="AS62" i="1"/>
  <c r="AS63" i="1"/>
  <c r="AS64" i="1"/>
  <c r="AS65" i="1"/>
  <c r="AS66" i="1"/>
  <c r="AT39" i="1"/>
  <c r="AT40" i="1"/>
  <c r="AT41" i="1"/>
  <c r="AT42" i="1"/>
  <c r="AT43" i="1"/>
  <c r="AT44" i="1"/>
  <c r="AT45" i="1"/>
  <c r="AT46" i="1"/>
  <c r="AT47" i="1"/>
  <c r="AT48" i="1"/>
  <c r="AT49" i="1"/>
  <c r="AT50" i="1"/>
  <c r="AT51" i="1"/>
  <c r="AT52" i="1"/>
  <c r="AT53" i="1"/>
  <c r="AT54" i="1"/>
  <c r="AT55" i="1"/>
  <c r="AT56" i="1"/>
  <c r="AT57" i="1"/>
  <c r="AT58" i="1"/>
  <c r="AT59" i="1"/>
  <c r="AT60" i="1"/>
  <c r="AT61" i="1"/>
  <c r="AT62" i="1"/>
  <c r="AT63" i="1"/>
  <c r="AT64" i="1"/>
  <c r="AT65" i="1"/>
  <c r="AT66" i="1"/>
  <c r="AU39" i="1"/>
  <c r="AU40" i="1"/>
  <c r="AU41" i="1"/>
  <c r="AU42" i="1"/>
  <c r="AU43" i="1"/>
  <c r="AU44" i="1"/>
  <c r="AU45" i="1"/>
  <c r="AU46" i="1"/>
  <c r="AU47" i="1"/>
  <c r="AU48" i="1"/>
  <c r="AU49" i="1"/>
  <c r="AU50" i="1"/>
  <c r="AU51" i="1"/>
  <c r="AU52" i="1"/>
  <c r="AU53" i="1"/>
  <c r="AU54" i="1"/>
  <c r="AU55" i="1"/>
  <c r="AU56" i="1"/>
  <c r="AU57" i="1"/>
  <c r="AU58" i="1"/>
  <c r="AU59" i="1"/>
  <c r="AU60" i="1"/>
  <c r="AU61" i="1"/>
  <c r="AU62" i="1"/>
  <c r="AU63" i="1"/>
  <c r="AU64" i="1"/>
  <c r="AU65" i="1"/>
  <c r="AU66" i="1"/>
  <c r="AV39" i="1"/>
  <c r="AV40" i="1"/>
  <c r="AV41" i="1"/>
  <c r="AV42" i="1"/>
  <c r="AV43" i="1"/>
  <c r="AV44" i="1"/>
  <c r="AV45" i="1"/>
  <c r="AV46" i="1"/>
  <c r="AV47" i="1"/>
  <c r="AV48" i="1"/>
  <c r="AV49" i="1"/>
  <c r="AV50" i="1"/>
  <c r="AV51" i="1"/>
  <c r="AV52" i="1"/>
  <c r="AV53" i="1"/>
  <c r="AV54" i="1"/>
  <c r="AV55" i="1"/>
  <c r="AV56" i="1"/>
  <c r="AV57" i="1"/>
  <c r="AV58" i="1"/>
  <c r="AV59" i="1"/>
  <c r="AV60" i="1"/>
  <c r="AV61" i="1"/>
  <c r="AV62" i="1"/>
  <c r="AV63" i="1"/>
  <c r="AV64" i="1"/>
  <c r="AV65" i="1"/>
  <c r="AV66" i="1"/>
  <c r="AW39" i="1"/>
  <c r="AW40" i="1"/>
  <c r="AW41" i="1"/>
  <c r="AW42" i="1"/>
  <c r="AW43" i="1"/>
  <c r="AW44" i="1"/>
  <c r="AW45" i="1"/>
  <c r="AW46" i="1"/>
  <c r="AW47" i="1"/>
  <c r="AW48" i="1"/>
  <c r="AW49" i="1"/>
  <c r="AW50" i="1"/>
  <c r="AW51" i="1"/>
  <c r="AW52" i="1"/>
  <c r="AW53" i="1"/>
  <c r="AW54" i="1"/>
  <c r="AW55" i="1"/>
  <c r="AW56" i="1"/>
  <c r="AW57" i="1"/>
  <c r="AW58" i="1"/>
  <c r="AW59" i="1"/>
  <c r="AW60" i="1"/>
  <c r="AW61" i="1"/>
  <c r="AW62" i="1"/>
  <c r="AW63" i="1"/>
  <c r="AW64" i="1"/>
  <c r="AW65" i="1"/>
  <c r="AW66" i="1"/>
  <c r="AX39" i="1"/>
  <c r="AX40" i="1"/>
  <c r="AX41" i="1"/>
  <c r="AX42" i="1"/>
  <c r="AX43" i="1"/>
  <c r="AX44" i="1"/>
  <c r="AX45" i="1"/>
  <c r="AX46" i="1"/>
  <c r="AX47" i="1"/>
  <c r="AX48" i="1"/>
  <c r="AX49" i="1"/>
  <c r="AX50" i="1"/>
  <c r="AX51" i="1"/>
  <c r="AX52" i="1"/>
  <c r="AX53" i="1"/>
  <c r="AX54" i="1"/>
  <c r="AX55" i="1"/>
  <c r="AX56" i="1"/>
  <c r="AX57" i="1"/>
  <c r="AX58" i="1"/>
  <c r="AX59" i="1"/>
  <c r="AX60" i="1"/>
  <c r="AX61" i="1"/>
  <c r="AX62" i="1"/>
  <c r="AX63" i="1"/>
  <c r="AX64" i="1"/>
  <c r="AX65" i="1"/>
  <c r="AX66" i="1"/>
  <c r="AY39" i="1"/>
  <c r="AY40" i="1"/>
  <c r="AY41" i="1"/>
  <c r="AY42" i="1"/>
  <c r="AY43" i="1"/>
  <c r="AY44" i="1"/>
  <c r="AY45" i="1"/>
  <c r="AY46" i="1"/>
  <c r="AY47" i="1"/>
  <c r="AY48" i="1"/>
  <c r="AY49" i="1"/>
  <c r="AY50" i="1"/>
  <c r="AY51" i="1"/>
  <c r="AY52" i="1"/>
  <c r="AY53" i="1"/>
  <c r="AY54" i="1"/>
  <c r="AY55" i="1"/>
  <c r="AY56" i="1"/>
  <c r="AY57" i="1"/>
  <c r="AY58" i="1"/>
  <c r="AY59" i="1"/>
  <c r="AY60" i="1"/>
  <c r="AY61" i="1"/>
  <c r="AY62" i="1"/>
  <c r="AY63" i="1"/>
  <c r="AY64" i="1"/>
  <c r="AY65" i="1"/>
  <c r="AY66" i="1"/>
  <c r="AZ39" i="1"/>
  <c r="AZ40" i="1"/>
  <c r="AZ41" i="1"/>
  <c r="AZ42" i="1"/>
  <c r="AZ43" i="1"/>
  <c r="AZ44" i="1"/>
  <c r="AZ45" i="1"/>
  <c r="AZ46" i="1"/>
  <c r="AZ47" i="1"/>
  <c r="AZ48" i="1"/>
  <c r="AZ49" i="1"/>
  <c r="AZ50" i="1"/>
  <c r="AZ51" i="1"/>
  <c r="AZ52" i="1"/>
  <c r="AZ53" i="1"/>
  <c r="AZ54" i="1"/>
  <c r="AZ55" i="1"/>
  <c r="AZ56" i="1"/>
  <c r="AZ57" i="1"/>
  <c r="AZ58" i="1"/>
  <c r="AZ59" i="1"/>
  <c r="AZ60" i="1"/>
  <c r="AZ61" i="1"/>
  <c r="AZ62" i="1"/>
  <c r="AZ63" i="1"/>
  <c r="AZ64" i="1"/>
  <c r="AZ65" i="1"/>
  <c r="AZ66" i="1"/>
  <c r="BA39" i="1"/>
  <c r="BA40" i="1"/>
  <c r="BA41" i="1"/>
  <c r="BA42" i="1"/>
  <c r="BA43" i="1"/>
  <c r="BA44" i="1"/>
  <c r="BA45" i="1"/>
  <c r="BA46" i="1"/>
  <c r="BA47" i="1"/>
  <c r="BA48" i="1"/>
  <c r="BA49" i="1"/>
  <c r="BA50" i="1"/>
  <c r="BA51" i="1"/>
  <c r="BA52" i="1"/>
  <c r="BA53" i="1"/>
  <c r="BA54" i="1"/>
  <c r="BA55" i="1"/>
  <c r="BA56" i="1"/>
  <c r="BA57" i="1"/>
  <c r="BA58" i="1"/>
  <c r="BA59" i="1"/>
  <c r="BA60" i="1"/>
  <c r="BA61" i="1"/>
  <c r="BA62" i="1"/>
  <c r="BA63" i="1"/>
  <c r="BA64" i="1"/>
  <c r="BA65" i="1"/>
  <c r="BA66" i="1"/>
  <c r="BB39" i="1"/>
  <c r="BB40" i="1"/>
  <c r="BB41" i="1"/>
  <c r="BB42" i="1"/>
  <c r="BB43" i="1"/>
  <c r="BB44" i="1"/>
  <c r="BB45" i="1"/>
  <c r="BB46" i="1"/>
  <c r="BB47" i="1"/>
  <c r="BB48" i="1"/>
  <c r="BB49" i="1"/>
  <c r="BB50" i="1"/>
  <c r="BB51" i="1"/>
  <c r="BB52" i="1"/>
  <c r="BB53" i="1"/>
  <c r="BB54" i="1"/>
  <c r="BB55" i="1"/>
  <c r="BB56" i="1"/>
  <c r="BB57" i="1"/>
  <c r="BB58" i="1"/>
  <c r="BB59" i="1"/>
  <c r="BB60" i="1"/>
  <c r="BB61" i="1"/>
  <c r="BB62" i="1"/>
  <c r="BB63" i="1"/>
  <c r="BB64" i="1"/>
  <c r="BB65" i="1"/>
  <c r="BB66" i="1"/>
  <c r="BC39" i="1"/>
  <c r="BC40" i="1"/>
  <c r="BC41" i="1"/>
  <c r="BC42" i="1"/>
  <c r="BC43" i="1"/>
  <c r="BC44" i="1"/>
  <c r="BC45" i="1"/>
  <c r="BC46" i="1"/>
  <c r="BC47" i="1"/>
  <c r="BC48" i="1"/>
  <c r="BC49" i="1"/>
  <c r="BC50" i="1"/>
  <c r="BC51" i="1"/>
  <c r="BC52" i="1"/>
  <c r="BC53" i="1"/>
  <c r="BC54" i="1"/>
  <c r="BC55" i="1"/>
  <c r="BC56" i="1"/>
  <c r="BC57" i="1"/>
  <c r="BC58" i="1"/>
  <c r="BC59" i="1"/>
  <c r="BC60" i="1"/>
  <c r="BC61" i="1"/>
  <c r="BC62" i="1"/>
  <c r="BC63" i="1"/>
  <c r="BC64" i="1"/>
  <c r="BC65" i="1"/>
  <c r="BC66" i="1"/>
  <c r="BD39" i="1"/>
  <c r="BD40" i="1"/>
  <c r="BD41" i="1"/>
  <c r="BD42" i="1"/>
  <c r="BD43" i="1"/>
  <c r="BD44" i="1"/>
  <c r="BD45" i="1"/>
  <c r="BD46" i="1"/>
  <c r="BD47" i="1"/>
  <c r="BD48" i="1"/>
  <c r="BD49" i="1"/>
  <c r="BD50" i="1"/>
  <c r="BD51" i="1"/>
  <c r="BD52" i="1"/>
  <c r="BD53" i="1"/>
  <c r="BD54" i="1"/>
  <c r="BD55" i="1"/>
  <c r="BD56" i="1"/>
  <c r="BD57" i="1"/>
  <c r="BD58" i="1"/>
  <c r="BD59" i="1"/>
  <c r="BD60" i="1"/>
  <c r="BD61" i="1"/>
  <c r="BD62" i="1"/>
  <c r="BD63" i="1"/>
  <c r="BD64" i="1"/>
  <c r="BD65" i="1"/>
  <c r="BD66" i="1"/>
  <c r="BE39" i="1"/>
  <c r="BE40" i="1"/>
  <c r="BE41" i="1"/>
  <c r="BE42" i="1"/>
  <c r="BE43" i="1"/>
  <c r="BE44" i="1"/>
  <c r="BE45" i="1"/>
  <c r="BE46" i="1"/>
  <c r="BE47" i="1"/>
  <c r="BE48" i="1"/>
  <c r="BE49" i="1"/>
  <c r="BE50" i="1"/>
  <c r="BE51" i="1"/>
  <c r="BE52" i="1"/>
  <c r="BE53" i="1"/>
  <c r="BE54" i="1"/>
  <c r="BE55" i="1"/>
  <c r="BE56" i="1"/>
  <c r="BE57" i="1"/>
  <c r="BE58" i="1"/>
  <c r="BE59" i="1"/>
  <c r="BE60" i="1"/>
  <c r="BE61" i="1"/>
  <c r="BE62" i="1"/>
  <c r="BE63" i="1"/>
  <c r="BE64" i="1"/>
  <c r="BE65" i="1"/>
  <c r="BE66" i="1"/>
  <c r="BF39" i="1"/>
  <c r="BF40" i="1"/>
  <c r="BF41" i="1"/>
  <c r="BF42" i="1"/>
  <c r="BF43" i="1"/>
  <c r="BF44" i="1"/>
  <c r="BF45" i="1"/>
  <c r="BF46" i="1"/>
  <c r="BF47" i="1"/>
  <c r="BF48" i="1"/>
  <c r="BF49" i="1"/>
  <c r="BF50" i="1"/>
  <c r="BF51" i="1"/>
  <c r="BF52" i="1"/>
  <c r="BF53" i="1"/>
  <c r="BF54" i="1"/>
  <c r="BF55" i="1"/>
  <c r="BF56" i="1"/>
  <c r="BF57" i="1"/>
  <c r="BF58" i="1"/>
  <c r="BF59" i="1"/>
  <c r="BF60" i="1"/>
  <c r="BF61" i="1"/>
  <c r="BF62" i="1"/>
  <c r="BF63" i="1"/>
  <c r="BF64" i="1"/>
  <c r="BF65" i="1"/>
  <c r="BF66" i="1"/>
  <c r="BG39" i="1"/>
  <c r="BG40" i="1"/>
  <c r="BG41" i="1"/>
  <c r="BG42" i="1"/>
  <c r="BG43" i="1"/>
  <c r="BG44" i="1"/>
  <c r="BG45" i="1"/>
  <c r="BG46" i="1"/>
  <c r="BG47" i="1"/>
  <c r="BG48" i="1"/>
  <c r="BG49" i="1"/>
  <c r="BG50" i="1"/>
  <c r="BG51" i="1"/>
  <c r="BG52" i="1"/>
  <c r="BG53" i="1"/>
  <c r="BG54" i="1"/>
  <c r="BG55" i="1"/>
  <c r="BG56" i="1"/>
  <c r="BG57" i="1"/>
  <c r="BG58" i="1"/>
  <c r="BG59" i="1"/>
  <c r="BG60" i="1"/>
  <c r="BG61" i="1"/>
  <c r="BG62" i="1"/>
  <c r="BG63" i="1"/>
  <c r="BG64" i="1"/>
  <c r="BG65" i="1"/>
  <c r="BG66" i="1"/>
  <c r="BH39" i="1"/>
  <c r="BH40" i="1"/>
  <c r="BH41" i="1"/>
  <c r="BH42" i="1"/>
  <c r="BH43" i="1"/>
  <c r="BH44" i="1"/>
  <c r="BH45" i="1"/>
  <c r="BH46" i="1"/>
  <c r="BH47" i="1"/>
  <c r="BH48" i="1"/>
  <c r="BH49" i="1"/>
  <c r="BH50" i="1"/>
  <c r="BH51" i="1"/>
  <c r="BH52" i="1"/>
  <c r="BH53" i="1"/>
  <c r="BH54" i="1"/>
  <c r="BH55" i="1"/>
  <c r="BH56" i="1"/>
  <c r="BH57" i="1"/>
  <c r="BH58" i="1"/>
  <c r="BH59" i="1"/>
  <c r="BH60" i="1"/>
  <c r="BH61" i="1"/>
  <c r="BH62" i="1"/>
  <c r="BH63" i="1"/>
  <c r="BH64" i="1"/>
  <c r="BH65" i="1"/>
  <c r="BH66" i="1"/>
  <c r="BI39" i="1"/>
  <c r="BI40" i="1"/>
  <c r="BI41" i="1"/>
  <c r="BI42" i="1"/>
  <c r="BI43" i="1"/>
  <c r="BI44" i="1"/>
  <c r="BI45" i="1"/>
  <c r="BI46" i="1"/>
  <c r="BI47" i="1"/>
  <c r="BI48" i="1"/>
  <c r="BI49" i="1"/>
  <c r="BI50" i="1"/>
  <c r="BI51" i="1"/>
  <c r="BI52" i="1"/>
  <c r="BI53" i="1"/>
  <c r="BI54" i="1"/>
  <c r="BI55" i="1"/>
  <c r="BI56" i="1"/>
  <c r="BI57" i="1"/>
  <c r="BI58" i="1"/>
  <c r="BI59" i="1"/>
  <c r="BI60" i="1"/>
  <c r="BI61" i="1"/>
  <c r="BI62" i="1"/>
  <c r="BI63" i="1"/>
  <c r="BI64" i="1"/>
  <c r="BI65" i="1"/>
  <c r="BI66" i="1"/>
  <c r="BJ39" i="1"/>
  <c r="BJ40" i="1"/>
  <c r="BJ41" i="1"/>
  <c r="BJ42" i="1"/>
  <c r="BJ43" i="1"/>
  <c r="BJ44" i="1"/>
  <c r="BJ45" i="1"/>
  <c r="BJ46" i="1"/>
  <c r="BJ47" i="1"/>
  <c r="BJ48" i="1"/>
  <c r="BJ49" i="1"/>
  <c r="BJ50" i="1"/>
  <c r="BJ51" i="1"/>
  <c r="BJ52" i="1"/>
  <c r="BJ53" i="1"/>
  <c r="BJ54" i="1"/>
  <c r="BJ55" i="1"/>
  <c r="BJ56" i="1"/>
  <c r="BJ57" i="1"/>
  <c r="BJ58" i="1"/>
  <c r="BJ59" i="1"/>
  <c r="BJ60" i="1"/>
  <c r="BJ61" i="1"/>
  <c r="BJ62" i="1"/>
  <c r="BJ63" i="1"/>
  <c r="BJ64" i="1"/>
  <c r="BJ65" i="1"/>
  <c r="BJ66" i="1"/>
  <c r="BK39" i="1"/>
  <c r="BK40" i="1"/>
  <c r="BK41" i="1"/>
  <c r="BK42" i="1"/>
  <c r="BK43" i="1"/>
  <c r="BK44" i="1"/>
  <c r="BK45" i="1"/>
  <c r="BK46" i="1"/>
  <c r="BK47" i="1"/>
  <c r="BK48" i="1"/>
  <c r="BK49" i="1"/>
  <c r="BK50" i="1"/>
  <c r="BK51" i="1"/>
  <c r="BK52" i="1"/>
  <c r="BK53" i="1"/>
  <c r="BK54" i="1"/>
  <c r="BK55" i="1"/>
  <c r="BK56" i="1"/>
  <c r="BK57" i="1"/>
  <c r="BK58" i="1"/>
  <c r="BK59" i="1"/>
  <c r="BK60" i="1"/>
  <c r="BK61" i="1"/>
  <c r="BK62" i="1"/>
  <c r="BK63" i="1"/>
  <c r="BK64" i="1"/>
  <c r="BK65" i="1"/>
  <c r="BK66" i="1"/>
  <c r="BL39" i="1"/>
  <c r="BL40" i="1"/>
  <c r="BL41" i="1"/>
  <c r="BL42" i="1"/>
  <c r="BL43" i="1"/>
  <c r="BL44" i="1"/>
  <c r="BL45" i="1"/>
  <c r="BL46" i="1"/>
  <c r="BL47" i="1"/>
  <c r="BL48" i="1"/>
  <c r="BL49" i="1"/>
  <c r="BL50" i="1"/>
  <c r="BL51" i="1"/>
  <c r="BL52" i="1"/>
  <c r="BL53" i="1"/>
  <c r="BL54" i="1"/>
  <c r="BL55" i="1"/>
  <c r="BL56" i="1"/>
  <c r="BL57" i="1"/>
  <c r="BL58" i="1"/>
  <c r="BL59" i="1"/>
  <c r="BL60" i="1"/>
  <c r="BL61" i="1"/>
  <c r="BL62" i="1"/>
  <c r="BL63" i="1"/>
  <c r="BL64" i="1"/>
  <c r="BL65" i="1"/>
  <c r="BL66" i="1"/>
  <c r="BM39" i="1"/>
  <c r="BM40" i="1"/>
  <c r="BM41" i="1"/>
  <c r="BM42" i="1"/>
  <c r="BM43" i="1"/>
  <c r="BM44" i="1"/>
  <c r="BM45" i="1"/>
  <c r="BM46" i="1"/>
  <c r="BM47" i="1"/>
  <c r="BM48" i="1"/>
  <c r="BM49" i="1"/>
  <c r="BM50" i="1"/>
  <c r="BM51" i="1"/>
  <c r="BM52" i="1"/>
  <c r="BM53" i="1"/>
  <c r="BM54" i="1"/>
  <c r="BM55" i="1"/>
  <c r="BM56" i="1"/>
  <c r="BM57" i="1"/>
  <c r="BM58" i="1"/>
  <c r="BM59" i="1"/>
  <c r="BM60" i="1"/>
  <c r="BM61" i="1"/>
  <c r="BM62" i="1"/>
  <c r="BM63" i="1"/>
  <c r="BM64" i="1"/>
  <c r="BM65" i="1"/>
  <c r="BM66" i="1"/>
  <c r="O67" i="1"/>
  <c r="P67" i="1"/>
  <c r="AC67" i="1"/>
  <c r="AD67" i="1"/>
  <c r="AE67" i="1"/>
  <c r="AF67" i="1"/>
  <c r="AK67" i="1"/>
  <c r="AL67" i="1"/>
  <c r="AM67" i="1"/>
  <c r="AN67" i="1"/>
  <c r="AO67" i="1"/>
  <c r="AP67" i="1"/>
  <c r="AQ67" i="1"/>
  <c r="AR67" i="1"/>
  <c r="AS67" i="1"/>
  <c r="AT67" i="1"/>
  <c r="AU67" i="1"/>
  <c r="AV67" i="1"/>
  <c r="AW67" i="1"/>
  <c r="AX67" i="1"/>
  <c r="AY67" i="1"/>
  <c r="AZ67" i="1"/>
  <c r="BA67" i="1"/>
  <c r="BB67" i="1"/>
  <c r="BC67" i="1"/>
  <c r="BD67" i="1"/>
  <c r="BE67" i="1"/>
  <c r="BF67" i="1"/>
  <c r="BG67" i="1"/>
  <c r="BH67" i="1"/>
  <c r="BI67" i="1"/>
  <c r="BJ67" i="1"/>
  <c r="BK67" i="1"/>
  <c r="BL67" i="1"/>
  <c r="BM67" i="1"/>
  <c r="O68" i="1"/>
  <c r="P68" i="1"/>
  <c r="T68" i="1" s="1"/>
  <c r="W68" i="1"/>
  <c r="AA68" i="1"/>
  <c r="AC68" i="1"/>
  <c r="AD68" i="1"/>
  <c r="AE68" i="1"/>
  <c r="AF68" i="1"/>
  <c r="AK68" i="1"/>
  <c r="AL68" i="1"/>
  <c r="AM68" i="1"/>
  <c r="AN68" i="1"/>
  <c r="AO68" i="1"/>
  <c r="AP68" i="1"/>
  <c r="AQ68" i="1"/>
  <c r="AR68" i="1"/>
  <c r="AS68" i="1"/>
  <c r="AT68" i="1"/>
  <c r="AU68" i="1"/>
  <c r="AV68" i="1"/>
  <c r="AW68" i="1"/>
  <c r="AX68" i="1"/>
  <c r="AY68" i="1"/>
  <c r="AZ68" i="1"/>
  <c r="BA68" i="1"/>
  <c r="BB68" i="1"/>
  <c r="BC68" i="1"/>
  <c r="BD68" i="1"/>
  <c r="BE68" i="1"/>
  <c r="BF68" i="1"/>
  <c r="BG68" i="1"/>
  <c r="BH68" i="1"/>
  <c r="BI68" i="1"/>
  <c r="BJ68" i="1"/>
  <c r="BK68" i="1"/>
  <c r="BL68" i="1"/>
  <c r="BM68" i="1"/>
  <c r="O69" i="1"/>
  <c r="U69" i="1" s="1"/>
  <c r="P69" i="1"/>
  <c r="S69" i="1"/>
  <c r="W69" i="1"/>
  <c r="Y69" i="1"/>
  <c r="AA69" i="1"/>
  <c r="AC69" i="1"/>
  <c r="AD69" i="1"/>
  <c r="AE69" i="1"/>
  <c r="AF69" i="1"/>
  <c r="AK69" i="1"/>
  <c r="AL69" i="1"/>
  <c r="AM69" i="1"/>
  <c r="AN69" i="1"/>
  <c r="AO69" i="1"/>
  <c r="AP69" i="1"/>
  <c r="AQ69" i="1"/>
  <c r="AR69" i="1"/>
  <c r="AS69" i="1"/>
  <c r="AT69" i="1"/>
  <c r="AU69" i="1"/>
  <c r="AV69" i="1"/>
  <c r="AW69" i="1"/>
  <c r="AX69" i="1"/>
  <c r="AY69" i="1"/>
  <c r="AZ69" i="1"/>
  <c r="BA69" i="1"/>
  <c r="BB69" i="1"/>
  <c r="BC69" i="1"/>
  <c r="BD69" i="1"/>
  <c r="BE69" i="1"/>
  <c r="BF69" i="1"/>
  <c r="BG69" i="1"/>
  <c r="BH69" i="1"/>
  <c r="BI69" i="1"/>
  <c r="BJ69" i="1"/>
  <c r="BK69" i="1"/>
  <c r="BL69" i="1"/>
  <c r="BM69" i="1"/>
  <c r="O70" i="1"/>
  <c r="P70" i="1"/>
  <c r="T70" i="1" s="1"/>
  <c r="AC70" i="1"/>
  <c r="AD70" i="1"/>
  <c r="AE70" i="1"/>
  <c r="AF70" i="1"/>
  <c r="AK70" i="1"/>
  <c r="AL70" i="1"/>
  <c r="AM70" i="1"/>
  <c r="AN70" i="1"/>
  <c r="AO70" i="1"/>
  <c r="AP70" i="1"/>
  <c r="AQ70" i="1"/>
  <c r="AR70" i="1"/>
  <c r="AS70" i="1"/>
  <c r="AT70" i="1"/>
  <c r="AU70" i="1"/>
  <c r="AV70" i="1"/>
  <c r="AW70" i="1"/>
  <c r="AX70" i="1"/>
  <c r="AY70" i="1"/>
  <c r="AZ70" i="1"/>
  <c r="BA70" i="1"/>
  <c r="BB70" i="1"/>
  <c r="BC70" i="1"/>
  <c r="BD70" i="1"/>
  <c r="BE70" i="1"/>
  <c r="BF70" i="1"/>
  <c r="BG70" i="1"/>
  <c r="BH70" i="1"/>
  <c r="BI70" i="1"/>
  <c r="BJ70" i="1"/>
  <c r="BK70" i="1"/>
  <c r="BL70" i="1"/>
  <c r="BM70" i="1"/>
  <c r="O71" i="1"/>
  <c r="P71" i="1"/>
  <c r="T71" i="1" s="1"/>
  <c r="S71" i="1"/>
  <c r="W71" i="1"/>
  <c r="X71" i="1"/>
  <c r="AA71" i="1"/>
  <c r="AC71" i="1"/>
  <c r="AD71" i="1"/>
  <c r="AE71" i="1"/>
  <c r="AF71" i="1"/>
  <c r="AK71" i="1"/>
  <c r="AL71" i="1"/>
  <c r="AM71" i="1"/>
  <c r="AN71" i="1"/>
  <c r="AO71" i="1"/>
  <c r="AP71" i="1"/>
  <c r="AQ71" i="1"/>
  <c r="AR71" i="1"/>
  <c r="AS71" i="1"/>
  <c r="AT71" i="1"/>
  <c r="AU71" i="1"/>
  <c r="AV71" i="1"/>
  <c r="AW71" i="1"/>
  <c r="AX71" i="1"/>
  <c r="AY71" i="1"/>
  <c r="AZ71" i="1"/>
  <c r="BA71" i="1"/>
  <c r="BB71" i="1"/>
  <c r="BC71" i="1"/>
  <c r="BD71" i="1"/>
  <c r="BE71" i="1"/>
  <c r="BF71" i="1"/>
  <c r="BG71" i="1"/>
  <c r="BH71" i="1"/>
  <c r="BI71" i="1"/>
  <c r="BJ71" i="1"/>
  <c r="BK71" i="1"/>
  <c r="BL71" i="1"/>
  <c r="BM71" i="1"/>
  <c r="O72" i="1"/>
  <c r="P72" i="1"/>
  <c r="X72" i="1"/>
  <c r="AC72" i="1"/>
  <c r="AD72" i="1"/>
  <c r="AE72" i="1"/>
  <c r="AF72" i="1"/>
  <c r="AK72" i="1"/>
  <c r="AL72" i="1"/>
  <c r="AM72" i="1"/>
  <c r="AN72" i="1"/>
  <c r="AO72" i="1"/>
  <c r="AP72" i="1"/>
  <c r="AQ72" i="1"/>
  <c r="AR72" i="1"/>
  <c r="AS72" i="1"/>
  <c r="AT72" i="1"/>
  <c r="AU72" i="1"/>
  <c r="AV72" i="1"/>
  <c r="AW72" i="1"/>
  <c r="AX72" i="1"/>
  <c r="AY72" i="1"/>
  <c r="AZ72" i="1"/>
  <c r="BA72" i="1"/>
  <c r="BB72" i="1"/>
  <c r="BC72" i="1"/>
  <c r="BD72" i="1"/>
  <c r="BE72" i="1"/>
  <c r="BF72" i="1"/>
  <c r="BG72" i="1"/>
  <c r="BH72" i="1"/>
  <c r="BI72" i="1"/>
  <c r="BJ72" i="1"/>
  <c r="BK72" i="1"/>
  <c r="BL72" i="1"/>
  <c r="BM72" i="1"/>
  <c r="O73" i="1"/>
  <c r="S73" i="1" s="1"/>
  <c r="P73" i="1"/>
  <c r="AC73" i="1"/>
  <c r="AD73" i="1"/>
  <c r="AE73" i="1"/>
  <c r="AF73" i="1"/>
  <c r="AK73" i="1"/>
  <c r="AL73" i="1"/>
  <c r="AM73" i="1"/>
  <c r="AN73" i="1"/>
  <c r="AO73" i="1"/>
  <c r="AP73" i="1"/>
  <c r="AQ73" i="1"/>
  <c r="AR73" i="1"/>
  <c r="AS73" i="1"/>
  <c r="AT73" i="1"/>
  <c r="AU73" i="1"/>
  <c r="AV73" i="1"/>
  <c r="AW73" i="1"/>
  <c r="AX73" i="1"/>
  <c r="AY73" i="1"/>
  <c r="AZ73" i="1"/>
  <c r="BA73" i="1"/>
  <c r="BB73" i="1"/>
  <c r="BC73" i="1"/>
  <c r="BD73" i="1"/>
  <c r="BE73" i="1"/>
  <c r="BF73" i="1"/>
  <c r="BG73" i="1"/>
  <c r="BH73" i="1"/>
  <c r="BI73" i="1"/>
  <c r="BJ73" i="1"/>
  <c r="BK73" i="1"/>
  <c r="BL73" i="1"/>
  <c r="BM73" i="1"/>
  <c r="O74" i="1"/>
  <c r="P74" i="1"/>
  <c r="T74" i="1"/>
  <c r="V74" i="1"/>
  <c r="X74" i="1"/>
  <c r="AC74" i="1"/>
  <c r="AD74" i="1"/>
  <c r="AE74" i="1"/>
  <c r="AF74" i="1"/>
  <c r="AK74" i="1"/>
  <c r="AL74" i="1"/>
  <c r="AM74" i="1"/>
  <c r="AN74" i="1"/>
  <c r="AO74" i="1"/>
  <c r="AP74" i="1"/>
  <c r="AQ74" i="1"/>
  <c r="AR74" i="1"/>
  <c r="AS74" i="1"/>
  <c r="AT74" i="1"/>
  <c r="AU74" i="1"/>
  <c r="AV74" i="1"/>
  <c r="AW74" i="1"/>
  <c r="AX74" i="1"/>
  <c r="AY74" i="1"/>
  <c r="AZ74" i="1"/>
  <c r="BA74" i="1"/>
  <c r="BB74" i="1"/>
  <c r="BC74" i="1"/>
  <c r="BD74" i="1"/>
  <c r="BE74" i="1"/>
  <c r="BF74" i="1"/>
  <c r="BG74" i="1"/>
  <c r="BH74" i="1"/>
  <c r="BI74" i="1"/>
  <c r="BJ74" i="1"/>
  <c r="BK74" i="1"/>
  <c r="BL74" i="1"/>
  <c r="BM74" i="1"/>
  <c r="O75" i="1"/>
  <c r="P75" i="1"/>
  <c r="V75" i="1"/>
  <c r="X75" i="1"/>
  <c r="AC75" i="1"/>
  <c r="AD75" i="1"/>
  <c r="AE75" i="1"/>
  <c r="AF75" i="1"/>
  <c r="AK75" i="1"/>
  <c r="AL75" i="1"/>
  <c r="AM75" i="1"/>
  <c r="AN75" i="1"/>
  <c r="AO75" i="1"/>
  <c r="AP75" i="1"/>
  <c r="AQ75" i="1"/>
  <c r="AR75" i="1"/>
  <c r="AS75" i="1"/>
  <c r="AT75" i="1"/>
  <c r="AU75" i="1"/>
  <c r="AV75" i="1"/>
  <c r="AW75" i="1"/>
  <c r="AX75" i="1"/>
  <c r="AY75" i="1"/>
  <c r="AZ75" i="1"/>
  <c r="BA75" i="1"/>
  <c r="BB75" i="1"/>
  <c r="BC75" i="1"/>
  <c r="BD75" i="1"/>
  <c r="BE75" i="1"/>
  <c r="BF75" i="1"/>
  <c r="BG75" i="1"/>
  <c r="BH75" i="1"/>
  <c r="BI75" i="1"/>
  <c r="BJ75" i="1"/>
  <c r="BK75" i="1"/>
  <c r="BL75" i="1"/>
  <c r="BM75" i="1"/>
  <c r="O76" i="1"/>
  <c r="P76" i="1"/>
  <c r="V76" i="1" s="1"/>
  <c r="AC76" i="1"/>
  <c r="AD76" i="1"/>
  <c r="AE76" i="1"/>
  <c r="AF76" i="1"/>
  <c r="AK76" i="1"/>
  <c r="AL76" i="1"/>
  <c r="AM76" i="1"/>
  <c r="AN76" i="1"/>
  <c r="AO76" i="1"/>
  <c r="AP76" i="1"/>
  <c r="AQ76" i="1"/>
  <c r="AR76" i="1"/>
  <c r="AS76" i="1"/>
  <c r="AT76" i="1"/>
  <c r="AU76" i="1"/>
  <c r="AV76" i="1"/>
  <c r="AW76" i="1"/>
  <c r="AX76" i="1"/>
  <c r="AY76" i="1"/>
  <c r="AZ76" i="1"/>
  <c r="BA76" i="1"/>
  <c r="BB76" i="1"/>
  <c r="BC76" i="1"/>
  <c r="BD76" i="1"/>
  <c r="BE76" i="1"/>
  <c r="BF76" i="1"/>
  <c r="BG76" i="1"/>
  <c r="BH76" i="1"/>
  <c r="BI76" i="1"/>
  <c r="BJ76" i="1"/>
  <c r="BK76" i="1"/>
  <c r="BL76" i="1"/>
  <c r="BM76" i="1"/>
  <c r="O77" i="1"/>
  <c r="AA77" i="1" s="1"/>
  <c r="P77" i="1"/>
  <c r="AC77" i="1"/>
  <c r="AD77" i="1"/>
  <c r="AE77" i="1"/>
  <c r="AF77" i="1"/>
  <c r="AK77" i="1"/>
  <c r="AL77" i="1"/>
  <c r="AM77" i="1"/>
  <c r="AN77" i="1"/>
  <c r="AO77" i="1"/>
  <c r="AP77" i="1"/>
  <c r="AQ77" i="1"/>
  <c r="AR77" i="1"/>
  <c r="AS77" i="1"/>
  <c r="AT77" i="1"/>
  <c r="AU77" i="1"/>
  <c r="AV77" i="1"/>
  <c r="AW77" i="1"/>
  <c r="AX77" i="1"/>
  <c r="AY77" i="1"/>
  <c r="AZ77" i="1"/>
  <c r="BA77" i="1"/>
  <c r="BB77" i="1"/>
  <c r="BC77" i="1"/>
  <c r="BD77" i="1"/>
  <c r="BE77" i="1"/>
  <c r="BF77" i="1"/>
  <c r="BG77" i="1"/>
  <c r="BH77" i="1"/>
  <c r="BI77" i="1"/>
  <c r="BJ77" i="1"/>
  <c r="BK77" i="1"/>
  <c r="BL77" i="1"/>
  <c r="BM77" i="1"/>
  <c r="O78" i="1"/>
  <c r="P78" i="1"/>
  <c r="T78" i="1" s="1"/>
  <c r="AC78" i="1"/>
  <c r="AD78" i="1"/>
  <c r="AE78" i="1"/>
  <c r="AF78" i="1"/>
  <c r="AK78" i="1"/>
  <c r="AL78" i="1"/>
  <c r="AM78" i="1"/>
  <c r="AN78" i="1"/>
  <c r="AO78" i="1"/>
  <c r="AP78" i="1"/>
  <c r="AQ78" i="1"/>
  <c r="AR78" i="1"/>
  <c r="AS78" i="1"/>
  <c r="AT78" i="1"/>
  <c r="AU78" i="1"/>
  <c r="AV78" i="1"/>
  <c r="AW78" i="1"/>
  <c r="AX78" i="1"/>
  <c r="AY78" i="1"/>
  <c r="AZ78" i="1"/>
  <c r="BA78" i="1"/>
  <c r="BB78" i="1"/>
  <c r="BC78" i="1"/>
  <c r="BD78" i="1"/>
  <c r="BE78" i="1"/>
  <c r="BF78" i="1"/>
  <c r="BG78" i="1"/>
  <c r="BH78" i="1"/>
  <c r="BI78" i="1"/>
  <c r="BJ78" i="1"/>
  <c r="BK78" i="1"/>
  <c r="BL78" i="1"/>
  <c r="BM78" i="1"/>
  <c r="O79" i="1"/>
  <c r="P79" i="1"/>
  <c r="V79" i="1" s="1"/>
  <c r="T79" i="1"/>
  <c r="AC79" i="1"/>
  <c r="AD79" i="1"/>
  <c r="AE79" i="1"/>
  <c r="AF79" i="1"/>
  <c r="AK79" i="1"/>
  <c r="AL79" i="1"/>
  <c r="AM79" i="1"/>
  <c r="AN79" i="1"/>
  <c r="AO79" i="1"/>
  <c r="AP79" i="1"/>
  <c r="AQ79" i="1"/>
  <c r="AR79" i="1"/>
  <c r="AS79" i="1"/>
  <c r="AT79" i="1"/>
  <c r="AU79" i="1"/>
  <c r="AV79" i="1"/>
  <c r="AW79" i="1"/>
  <c r="AX79" i="1"/>
  <c r="AY79" i="1"/>
  <c r="AZ79" i="1"/>
  <c r="BA79" i="1"/>
  <c r="BB79" i="1"/>
  <c r="BC79" i="1"/>
  <c r="BD79" i="1"/>
  <c r="BE79" i="1"/>
  <c r="BF79" i="1"/>
  <c r="BG79" i="1"/>
  <c r="BH79" i="1"/>
  <c r="BI79" i="1"/>
  <c r="BJ79" i="1"/>
  <c r="BK79" i="1"/>
  <c r="BL79" i="1"/>
  <c r="BM79" i="1"/>
  <c r="O80" i="1"/>
  <c r="P80" i="1"/>
  <c r="AC80" i="1"/>
  <c r="AD80" i="1"/>
  <c r="AE80" i="1"/>
  <c r="AF80" i="1"/>
  <c r="AK80" i="1"/>
  <c r="AL80" i="1"/>
  <c r="AM80" i="1"/>
  <c r="AN80" i="1"/>
  <c r="AO80" i="1"/>
  <c r="AP80" i="1"/>
  <c r="AQ80" i="1"/>
  <c r="AR80" i="1"/>
  <c r="AS80" i="1"/>
  <c r="AT80" i="1"/>
  <c r="AU80" i="1"/>
  <c r="AV80" i="1"/>
  <c r="AW80" i="1"/>
  <c r="AX80" i="1"/>
  <c r="AY80" i="1"/>
  <c r="AZ80" i="1"/>
  <c r="BA80" i="1"/>
  <c r="BB80" i="1"/>
  <c r="BC80" i="1"/>
  <c r="BD80" i="1"/>
  <c r="BE80" i="1"/>
  <c r="BF80" i="1"/>
  <c r="BG80" i="1"/>
  <c r="BH80" i="1"/>
  <c r="BI80" i="1"/>
  <c r="BJ80" i="1"/>
  <c r="BK80" i="1"/>
  <c r="BL80" i="1"/>
  <c r="BM80" i="1"/>
  <c r="O81" i="1"/>
  <c r="S81" i="1" s="1"/>
  <c r="P81" i="1"/>
  <c r="Y81" i="1"/>
  <c r="AC81" i="1"/>
  <c r="AD81" i="1"/>
  <c r="AE81" i="1"/>
  <c r="AF81" i="1"/>
  <c r="AK81" i="1"/>
  <c r="AL81" i="1"/>
  <c r="AM81" i="1"/>
  <c r="AN81" i="1"/>
  <c r="AO81" i="1"/>
  <c r="AP81" i="1"/>
  <c r="AQ81" i="1"/>
  <c r="AR81" i="1"/>
  <c r="AS81" i="1"/>
  <c r="AT81" i="1"/>
  <c r="AU81" i="1"/>
  <c r="AV81" i="1"/>
  <c r="AW81" i="1"/>
  <c r="AX81" i="1"/>
  <c r="AY81" i="1"/>
  <c r="AZ81" i="1"/>
  <c r="BA81" i="1"/>
  <c r="BB81" i="1"/>
  <c r="BC81" i="1"/>
  <c r="BD81" i="1"/>
  <c r="BE81" i="1"/>
  <c r="BF81" i="1"/>
  <c r="BG81" i="1"/>
  <c r="BH81" i="1"/>
  <c r="BI81" i="1"/>
  <c r="BJ81" i="1"/>
  <c r="BK81" i="1"/>
  <c r="BL81" i="1"/>
  <c r="BM81" i="1"/>
  <c r="O82" i="1"/>
  <c r="P82" i="1"/>
  <c r="W82" i="1"/>
  <c r="AC82" i="1"/>
  <c r="AD82" i="1"/>
  <c r="AE82" i="1"/>
  <c r="AF82" i="1"/>
  <c r="AK82" i="1"/>
  <c r="AL82" i="1"/>
  <c r="AM82" i="1"/>
  <c r="AN82" i="1"/>
  <c r="AO82" i="1"/>
  <c r="AP82" i="1"/>
  <c r="AQ82" i="1"/>
  <c r="AR82" i="1"/>
  <c r="AS82" i="1"/>
  <c r="AT82" i="1"/>
  <c r="AU82" i="1"/>
  <c r="AV82" i="1"/>
  <c r="AW82" i="1"/>
  <c r="AX82" i="1"/>
  <c r="AY82" i="1"/>
  <c r="AZ82" i="1"/>
  <c r="BA82" i="1"/>
  <c r="BB82" i="1"/>
  <c r="BC82" i="1"/>
  <c r="BD82" i="1"/>
  <c r="BE82" i="1"/>
  <c r="BF82" i="1"/>
  <c r="BG82" i="1"/>
  <c r="BH82" i="1"/>
  <c r="BI82" i="1"/>
  <c r="BJ82" i="1"/>
  <c r="BK82" i="1"/>
  <c r="BL82" i="1"/>
  <c r="BM82" i="1"/>
  <c r="O83" i="1"/>
  <c r="P83" i="1"/>
  <c r="AC83" i="1"/>
  <c r="AD83" i="1"/>
  <c r="AE83" i="1"/>
  <c r="AF83" i="1"/>
  <c r="AK83" i="1"/>
  <c r="AL83" i="1"/>
  <c r="AM83" i="1"/>
  <c r="AN83" i="1"/>
  <c r="AO83" i="1"/>
  <c r="AP83" i="1"/>
  <c r="AQ83" i="1"/>
  <c r="AR83" i="1"/>
  <c r="AS83" i="1"/>
  <c r="AT83" i="1"/>
  <c r="AU83" i="1"/>
  <c r="AV83" i="1"/>
  <c r="AW83" i="1"/>
  <c r="AX83" i="1"/>
  <c r="AY83" i="1"/>
  <c r="AZ83" i="1"/>
  <c r="BA83" i="1"/>
  <c r="BB83" i="1"/>
  <c r="BC83" i="1"/>
  <c r="BD83" i="1"/>
  <c r="BE83" i="1"/>
  <c r="BF83" i="1"/>
  <c r="BG83" i="1"/>
  <c r="BH83" i="1"/>
  <c r="BI83" i="1"/>
  <c r="BJ83" i="1"/>
  <c r="BK83" i="1"/>
  <c r="BL83" i="1"/>
  <c r="BM83" i="1"/>
  <c r="O84" i="1"/>
  <c r="P84" i="1"/>
  <c r="V84" i="1" s="1"/>
  <c r="T84" i="1"/>
  <c r="AC84" i="1"/>
  <c r="AD84" i="1"/>
  <c r="AE84" i="1"/>
  <c r="AF84" i="1"/>
  <c r="AK84" i="1"/>
  <c r="AL84" i="1"/>
  <c r="AM84" i="1"/>
  <c r="AN84" i="1"/>
  <c r="AO84" i="1"/>
  <c r="AP84" i="1"/>
  <c r="AQ84" i="1"/>
  <c r="AR84" i="1"/>
  <c r="AS84" i="1"/>
  <c r="AT84" i="1"/>
  <c r="AU84" i="1"/>
  <c r="AV84" i="1"/>
  <c r="AW84" i="1"/>
  <c r="AX84" i="1"/>
  <c r="AY84" i="1"/>
  <c r="AZ84" i="1"/>
  <c r="BA84" i="1"/>
  <c r="BB84" i="1"/>
  <c r="BC84" i="1"/>
  <c r="BD84" i="1"/>
  <c r="BE84" i="1"/>
  <c r="BF84" i="1"/>
  <c r="BG84" i="1"/>
  <c r="BH84" i="1"/>
  <c r="BI84" i="1"/>
  <c r="BJ84" i="1"/>
  <c r="BK84" i="1"/>
  <c r="BL84" i="1"/>
  <c r="BM84" i="1"/>
  <c r="O85" i="1"/>
  <c r="P85" i="1"/>
  <c r="AC85" i="1"/>
  <c r="AD85" i="1"/>
  <c r="AE85" i="1"/>
  <c r="AF85" i="1"/>
  <c r="AK85" i="1"/>
  <c r="AL85" i="1"/>
  <c r="AM85" i="1"/>
  <c r="AN85" i="1"/>
  <c r="AO85" i="1"/>
  <c r="AP85" i="1"/>
  <c r="AQ85" i="1"/>
  <c r="AR85" i="1"/>
  <c r="AS85" i="1"/>
  <c r="AT85" i="1"/>
  <c r="AU85" i="1"/>
  <c r="AV85" i="1"/>
  <c r="AW85" i="1"/>
  <c r="AX85" i="1"/>
  <c r="AY85" i="1"/>
  <c r="AZ85" i="1"/>
  <c r="BA85" i="1"/>
  <c r="BB85" i="1"/>
  <c r="BC85" i="1"/>
  <c r="BD85" i="1"/>
  <c r="BE85" i="1"/>
  <c r="BF85" i="1"/>
  <c r="BG85" i="1"/>
  <c r="BH85" i="1"/>
  <c r="BI85" i="1"/>
  <c r="BJ85" i="1"/>
  <c r="BK85" i="1"/>
  <c r="BL85" i="1"/>
  <c r="BM85" i="1"/>
  <c r="O86" i="1"/>
  <c r="P86" i="1"/>
  <c r="T86" i="1" s="1"/>
  <c r="X86" i="1"/>
  <c r="Z86" i="1"/>
  <c r="AC86" i="1"/>
  <c r="AD86" i="1"/>
  <c r="AE86" i="1"/>
  <c r="AF86" i="1"/>
  <c r="AK86" i="1"/>
  <c r="AL86" i="1"/>
  <c r="AM86" i="1"/>
  <c r="AN86" i="1"/>
  <c r="AO86" i="1"/>
  <c r="AP86" i="1"/>
  <c r="AQ86" i="1"/>
  <c r="AR86" i="1"/>
  <c r="AS86" i="1"/>
  <c r="AT86" i="1"/>
  <c r="AU86" i="1"/>
  <c r="AV86" i="1"/>
  <c r="AW86" i="1"/>
  <c r="AX86" i="1"/>
  <c r="AY86" i="1"/>
  <c r="AZ86" i="1"/>
  <c r="BA86" i="1"/>
  <c r="BB86" i="1"/>
  <c r="BC86" i="1"/>
  <c r="BD86" i="1"/>
  <c r="BE86" i="1"/>
  <c r="BF86" i="1"/>
  <c r="BG86" i="1"/>
  <c r="BH86" i="1"/>
  <c r="BI86" i="1"/>
  <c r="BJ86" i="1"/>
  <c r="BK86" i="1"/>
  <c r="BL86" i="1"/>
  <c r="BM86" i="1"/>
  <c r="O87" i="1"/>
  <c r="P87" i="1"/>
  <c r="X87" i="1" s="1"/>
  <c r="W87" i="1"/>
  <c r="AC87" i="1"/>
  <c r="AD87" i="1"/>
  <c r="AE87" i="1"/>
  <c r="AF87" i="1"/>
  <c r="AK87" i="1"/>
  <c r="AL87" i="1"/>
  <c r="AM87" i="1"/>
  <c r="AN87" i="1"/>
  <c r="AO87" i="1"/>
  <c r="AP87" i="1"/>
  <c r="AQ87" i="1"/>
  <c r="AR87" i="1"/>
  <c r="AS87" i="1"/>
  <c r="AT87" i="1"/>
  <c r="AU87" i="1"/>
  <c r="AV87" i="1"/>
  <c r="AW87" i="1"/>
  <c r="AX87" i="1"/>
  <c r="AY87" i="1"/>
  <c r="AZ87" i="1"/>
  <c r="BA87" i="1"/>
  <c r="BB87" i="1"/>
  <c r="BC87" i="1"/>
  <c r="BD87" i="1"/>
  <c r="BE87" i="1"/>
  <c r="BF87" i="1"/>
  <c r="BG87" i="1"/>
  <c r="BH87" i="1"/>
  <c r="BI87" i="1"/>
  <c r="BJ87" i="1"/>
  <c r="BK87" i="1"/>
  <c r="BL87" i="1"/>
  <c r="BM87" i="1"/>
  <c r="O88" i="1"/>
  <c r="P88" i="1"/>
  <c r="AC88" i="1"/>
  <c r="AD88" i="1"/>
  <c r="AE88" i="1"/>
  <c r="AF88" i="1"/>
  <c r="AK88" i="1"/>
  <c r="AL88" i="1"/>
  <c r="AM88" i="1"/>
  <c r="AN88" i="1"/>
  <c r="AO88" i="1"/>
  <c r="AP88" i="1"/>
  <c r="AQ88" i="1"/>
  <c r="AR88" i="1"/>
  <c r="AS88" i="1"/>
  <c r="AT88" i="1"/>
  <c r="AU88" i="1"/>
  <c r="AV88" i="1"/>
  <c r="AW88" i="1"/>
  <c r="AX88" i="1"/>
  <c r="AY88" i="1"/>
  <c r="AZ88" i="1"/>
  <c r="BA88" i="1"/>
  <c r="BB88" i="1"/>
  <c r="BC88" i="1"/>
  <c r="BD88" i="1"/>
  <c r="BE88" i="1"/>
  <c r="BF88" i="1"/>
  <c r="BG88" i="1"/>
  <c r="BH88" i="1"/>
  <c r="BI88" i="1"/>
  <c r="BJ88" i="1"/>
  <c r="BK88" i="1"/>
  <c r="BL88" i="1"/>
  <c r="BM88" i="1"/>
  <c r="O89" i="1"/>
  <c r="S89" i="1" s="1"/>
  <c r="P89" i="1"/>
  <c r="Y89" i="1"/>
  <c r="AC89" i="1"/>
  <c r="AD89" i="1"/>
  <c r="AE89" i="1"/>
  <c r="AF89" i="1"/>
  <c r="AK89" i="1"/>
  <c r="AL89" i="1"/>
  <c r="AM89" i="1"/>
  <c r="AN89" i="1"/>
  <c r="AO89" i="1"/>
  <c r="AP89" i="1"/>
  <c r="AQ89" i="1"/>
  <c r="AR89" i="1"/>
  <c r="AS89" i="1"/>
  <c r="AT89" i="1"/>
  <c r="AU89" i="1"/>
  <c r="AV89" i="1"/>
  <c r="AW89" i="1"/>
  <c r="AX89" i="1"/>
  <c r="AY89" i="1"/>
  <c r="AZ89" i="1"/>
  <c r="BA89" i="1"/>
  <c r="BB89" i="1"/>
  <c r="BC89" i="1"/>
  <c r="BD89" i="1"/>
  <c r="BE89" i="1"/>
  <c r="BF89" i="1"/>
  <c r="BG89" i="1"/>
  <c r="BH89" i="1"/>
  <c r="BI89" i="1"/>
  <c r="BJ89" i="1"/>
  <c r="BK89" i="1"/>
  <c r="BL89" i="1"/>
  <c r="BM89" i="1"/>
  <c r="O90" i="1"/>
  <c r="Y90" i="1" s="1"/>
  <c r="P90" i="1"/>
  <c r="Z90" i="1" s="1"/>
  <c r="X90" i="1"/>
  <c r="AC90" i="1"/>
  <c r="AD90" i="1"/>
  <c r="AE90" i="1"/>
  <c r="AF90" i="1"/>
  <c r="AK90" i="1"/>
  <c r="AL90" i="1"/>
  <c r="AM90" i="1"/>
  <c r="AN90" i="1"/>
  <c r="AO90" i="1"/>
  <c r="AP90" i="1"/>
  <c r="AQ90" i="1"/>
  <c r="AR90" i="1"/>
  <c r="AS90" i="1"/>
  <c r="AT90" i="1"/>
  <c r="AU90" i="1"/>
  <c r="AV90" i="1"/>
  <c r="AW90" i="1"/>
  <c r="AX90" i="1"/>
  <c r="AY90" i="1"/>
  <c r="AZ90" i="1"/>
  <c r="BA90" i="1"/>
  <c r="BB90" i="1"/>
  <c r="BC90" i="1"/>
  <c r="BD90" i="1"/>
  <c r="BE90" i="1"/>
  <c r="BF90" i="1"/>
  <c r="BG90" i="1"/>
  <c r="BH90" i="1"/>
  <c r="BI90" i="1"/>
  <c r="BJ90" i="1"/>
  <c r="BK90" i="1"/>
  <c r="BL90" i="1"/>
  <c r="BM90" i="1"/>
  <c r="O91" i="1"/>
  <c r="P91" i="1"/>
  <c r="V91" i="1"/>
  <c r="AC91" i="1"/>
  <c r="AD91" i="1"/>
  <c r="AE91" i="1"/>
  <c r="AF91" i="1"/>
  <c r="AK91" i="1"/>
  <c r="AL91" i="1"/>
  <c r="AM91" i="1"/>
  <c r="AN91" i="1"/>
  <c r="AO91" i="1"/>
  <c r="AP91" i="1"/>
  <c r="AQ91" i="1"/>
  <c r="AR91" i="1"/>
  <c r="AS91" i="1"/>
  <c r="AT91" i="1"/>
  <c r="AU91" i="1"/>
  <c r="AV91" i="1"/>
  <c r="AW91" i="1"/>
  <c r="AX91" i="1"/>
  <c r="AY91" i="1"/>
  <c r="AZ91" i="1"/>
  <c r="BA91" i="1"/>
  <c r="BB91" i="1"/>
  <c r="BC91" i="1"/>
  <c r="BD91" i="1"/>
  <c r="BE91" i="1"/>
  <c r="BF91" i="1"/>
  <c r="BG91" i="1"/>
  <c r="BH91" i="1"/>
  <c r="BI91" i="1"/>
  <c r="BJ91" i="1"/>
  <c r="BK91" i="1"/>
  <c r="BL91" i="1"/>
  <c r="BM91" i="1"/>
  <c r="O92" i="1"/>
  <c r="P92" i="1"/>
  <c r="V92" i="1" s="1"/>
  <c r="AC92" i="1"/>
  <c r="AD92" i="1"/>
  <c r="AE92" i="1"/>
  <c r="AF92" i="1"/>
  <c r="AK92" i="1"/>
  <c r="AL92" i="1"/>
  <c r="AM92" i="1"/>
  <c r="AN92" i="1"/>
  <c r="AO92" i="1"/>
  <c r="AP92" i="1"/>
  <c r="AQ92" i="1"/>
  <c r="AR92" i="1"/>
  <c r="AS92" i="1"/>
  <c r="AT92" i="1"/>
  <c r="AU92" i="1"/>
  <c r="AV92" i="1"/>
  <c r="AW92" i="1"/>
  <c r="AX92" i="1"/>
  <c r="AY92" i="1"/>
  <c r="AZ92" i="1"/>
  <c r="BA92" i="1"/>
  <c r="BB92" i="1"/>
  <c r="BC92" i="1"/>
  <c r="BD92" i="1"/>
  <c r="BE92" i="1"/>
  <c r="BF92" i="1"/>
  <c r="BG92" i="1"/>
  <c r="BH92" i="1"/>
  <c r="BI92" i="1"/>
  <c r="BJ92" i="1"/>
  <c r="BK92" i="1"/>
  <c r="BL92" i="1"/>
  <c r="BM92" i="1"/>
  <c r="O93" i="1"/>
  <c r="P93" i="1"/>
  <c r="S93" i="1"/>
  <c r="U93" i="1"/>
  <c r="W93" i="1"/>
  <c r="Y93" i="1"/>
  <c r="AA93" i="1"/>
  <c r="AC93" i="1"/>
  <c r="AD93" i="1"/>
  <c r="AE93" i="1"/>
  <c r="AF93" i="1"/>
  <c r="AK93" i="1"/>
  <c r="AL93" i="1"/>
  <c r="AM93" i="1"/>
  <c r="AN93" i="1"/>
  <c r="AO93" i="1"/>
  <c r="AP93" i="1"/>
  <c r="AQ93" i="1"/>
  <c r="AR93" i="1"/>
  <c r="AS93" i="1"/>
  <c r="AT93" i="1"/>
  <c r="AU93" i="1"/>
  <c r="AV93" i="1"/>
  <c r="AW93" i="1"/>
  <c r="AX93" i="1"/>
  <c r="AY93" i="1"/>
  <c r="AZ93" i="1"/>
  <c r="BA93" i="1"/>
  <c r="BB93" i="1"/>
  <c r="BC93" i="1"/>
  <c r="BD93" i="1"/>
  <c r="BE93" i="1"/>
  <c r="BF93" i="1"/>
  <c r="BG93" i="1"/>
  <c r="BH93" i="1"/>
  <c r="BI93" i="1"/>
  <c r="BJ93" i="1"/>
  <c r="BK93" i="1"/>
  <c r="BL93" i="1"/>
  <c r="BM93" i="1"/>
  <c r="O94" i="1"/>
  <c r="P94" i="1"/>
  <c r="T94" i="1" s="1"/>
  <c r="V94" i="1"/>
  <c r="AC94" i="1"/>
  <c r="AD94" i="1"/>
  <c r="AE94" i="1"/>
  <c r="AF94" i="1"/>
  <c r="AK94" i="1"/>
  <c r="AL94" i="1"/>
  <c r="AM94" i="1"/>
  <c r="AN94" i="1"/>
  <c r="AO94" i="1"/>
  <c r="AP94" i="1"/>
  <c r="AQ94" i="1"/>
  <c r="AR94" i="1"/>
  <c r="AS94" i="1"/>
  <c r="AT94" i="1"/>
  <c r="AU94" i="1"/>
  <c r="AV94" i="1"/>
  <c r="AW94" i="1"/>
  <c r="AX94" i="1"/>
  <c r="AY94" i="1"/>
  <c r="AZ94" i="1"/>
  <c r="BA94" i="1"/>
  <c r="BB94" i="1"/>
  <c r="BC94" i="1"/>
  <c r="BD94" i="1"/>
  <c r="BE94" i="1"/>
  <c r="BF94" i="1"/>
  <c r="BG94" i="1"/>
  <c r="BH94" i="1"/>
  <c r="BI94" i="1"/>
  <c r="BJ94" i="1"/>
  <c r="BK94" i="1"/>
  <c r="BL94" i="1"/>
  <c r="BM94" i="1"/>
  <c r="H4" i="8"/>
  <c r="I4" i="8"/>
  <c r="J4" i="8"/>
  <c r="G4" i="8"/>
  <c r="AG48" i="1" l="1"/>
  <c r="AI44" i="1"/>
  <c r="AH51" i="1"/>
  <c r="AH59" i="1"/>
  <c r="AI63" i="1"/>
  <c r="AG11" i="1"/>
  <c r="AG66" i="1"/>
  <c r="AI66" i="1"/>
  <c r="AI58" i="1"/>
  <c r="AG19" i="1"/>
  <c r="AG37" i="1"/>
  <c r="AG61" i="1"/>
  <c r="AG28" i="1"/>
  <c r="AG58" i="1"/>
  <c r="AJ52" i="1"/>
  <c r="AJ44" i="1"/>
  <c r="AG40" i="1"/>
  <c r="AJ25" i="1"/>
  <c r="AH19" i="1"/>
  <c r="AH55" i="1"/>
  <c r="AG43" i="1"/>
  <c r="AI45" i="1"/>
  <c r="AJ63" i="1"/>
  <c r="AI49" i="1"/>
  <c r="AI41" i="1"/>
  <c r="AJ19" i="1"/>
  <c r="AI38" i="1"/>
  <c r="AI31" i="1"/>
  <c r="AJ33" i="1"/>
  <c r="AJ24" i="1"/>
  <c r="AI24" i="1"/>
  <c r="AI16" i="1"/>
  <c r="AJ35" i="1"/>
  <c r="AG36" i="1"/>
  <c r="AG18" i="1"/>
  <c r="AI29" i="1"/>
  <c r="AI20" i="1"/>
  <c r="AI12" i="1"/>
  <c r="AI62" i="1"/>
  <c r="AI54" i="1"/>
  <c r="AG31" i="1"/>
  <c r="AG22" i="1"/>
  <c r="AG14" i="1"/>
  <c r="AJ32" i="1"/>
  <c r="AI32" i="1"/>
  <c r="AI23" i="1"/>
  <c r="AI15" i="1"/>
  <c r="AH25" i="1"/>
  <c r="AJ16" i="1"/>
  <c r="AI25" i="1"/>
  <c r="AI17" i="1"/>
  <c r="AH65" i="1"/>
  <c r="AI18" i="1"/>
  <c r="AJ17" i="1"/>
  <c r="AH27" i="1"/>
  <c r="AI37" i="1"/>
  <c r="AI28" i="1"/>
  <c r="AH11" i="1"/>
  <c r="AG21" i="1"/>
  <c r="AG13" i="1"/>
  <c r="AH35" i="1"/>
  <c r="AH24" i="1"/>
  <c r="AI36" i="1"/>
  <c r="AG60" i="1"/>
  <c r="AG52" i="1"/>
  <c r="AG44" i="1"/>
  <c r="AJ65" i="1"/>
  <c r="AH49" i="1"/>
  <c r="AH41" i="1"/>
  <c r="AI61" i="1"/>
  <c r="AH15" i="1"/>
  <c r="AJ23" i="1"/>
  <c r="AG51" i="1"/>
  <c r="AH63" i="1"/>
  <c r="AJ55" i="1"/>
  <c r="AI51" i="1"/>
  <c r="AI43" i="1"/>
  <c r="AI35" i="1"/>
  <c r="AG65" i="1"/>
  <c r="AG57" i="1"/>
  <c r="AG49" i="1"/>
  <c r="AG41" i="1"/>
  <c r="AI19" i="1"/>
  <c r="AI11" i="1"/>
  <c r="AG30" i="1"/>
  <c r="AH32" i="1"/>
  <c r="AH23" i="1"/>
  <c r="AG32" i="1"/>
  <c r="AG23" i="1"/>
  <c r="AG15" i="1"/>
  <c r="AI27" i="1"/>
  <c r="AJ59" i="1"/>
  <c r="AJ51" i="1"/>
  <c r="AH43" i="1"/>
  <c r="AI55" i="1"/>
  <c r="AH52" i="1"/>
  <c r="AH44" i="1"/>
  <c r="AG64" i="1"/>
  <c r="AG56" i="1"/>
  <c r="AI48" i="1"/>
  <c r="AI40" i="1"/>
  <c r="AH31" i="1"/>
  <c r="AG62" i="1"/>
  <c r="AG54" i="1"/>
  <c r="AG46" i="1"/>
  <c r="AG55" i="1"/>
  <c r="AG63" i="1"/>
  <c r="AJ31" i="1"/>
  <c r="AI22" i="1"/>
  <c r="AI14" i="1"/>
  <c r="AJ15" i="1"/>
  <c r="AI33" i="1"/>
  <c r="AG27" i="1"/>
  <c r="AG38" i="1"/>
  <c r="AG29" i="1"/>
  <c r="AG20" i="1"/>
  <c r="AG12" i="1"/>
  <c r="AH57" i="1"/>
  <c r="AJ49" i="1"/>
  <c r="AI60" i="1"/>
  <c r="AI46" i="1"/>
  <c r="AH58" i="1"/>
  <c r="AJ50" i="1"/>
  <c r="AH50" i="1"/>
  <c r="AJ27" i="1"/>
  <c r="AJ11" i="1"/>
  <c r="AI30" i="1"/>
  <c r="AI21" i="1"/>
  <c r="AI13" i="1"/>
  <c r="AJ57" i="1"/>
  <c r="AJ43" i="1"/>
  <c r="AI56" i="1"/>
  <c r="AG59" i="1"/>
  <c r="AG45" i="1"/>
  <c r="AJ41" i="1"/>
  <c r="AG35" i="1"/>
  <c r="AG25" i="1"/>
  <c r="AG17" i="1"/>
  <c r="AI52" i="1"/>
  <c r="AH62" i="1"/>
  <c r="AH54" i="1"/>
  <c r="AG50" i="1"/>
  <c r="AG42" i="1"/>
  <c r="AJ62" i="1"/>
  <c r="AJ54" i="1"/>
  <c r="AJ58" i="1"/>
  <c r="AI42" i="1"/>
  <c r="AH33" i="1"/>
  <c r="AH17" i="1"/>
  <c r="AG33" i="1"/>
  <c r="AG24" i="1"/>
  <c r="AG16" i="1"/>
  <c r="AI64" i="1"/>
  <c r="AH16" i="1"/>
  <c r="AG47" i="1"/>
  <c r="AG39" i="1"/>
  <c r="AI47" i="1"/>
  <c r="AH34" i="1"/>
  <c r="AJ34" i="1"/>
  <c r="AH26" i="1"/>
  <c r="AJ26" i="1"/>
  <c r="AH18" i="1"/>
  <c r="AJ18" i="1"/>
  <c r="AH60" i="1"/>
  <c r="AJ60" i="1"/>
  <c r="AH46" i="1"/>
  <c r="AJ46" i="1"/>
  <c r="AH66" i="1"/>
  <c r="AJ66" i="1"/>
  <c r="AH37" i="1"/>
  <c r="AJ37" i="1"/>
  <c r="AH29" i="1"/>
  <c r="AJ29" i="1"/>
  <c r="AH21" i="1"/>
  <c r="AJ21" i="1"/>
  <c r="AH13" i="1"/>
  <c r="AJ13" i="1"/>
  <c r="AH36" i="1"/>
  <c r="AJ36" i="1"/>
  <c r="AH28" i="1"/>
  <c r="AJ28" i="1"/>
  <c r="AH20" i="1"/>
  <c r="AJ20" i="1"/>
  <c r="AH12" i="1"/>
  <c r="AJ12" i="1"/>
  <c r="AH39" i="1"/>
  <c r="AJ39" i="1"/>
  <c r="AA26" i="1"/>
  <c r="Z38" i="1"/>
  <c r="Z22" i="1"/>
  <c r="Y34" i="1"/>
  <c r="Y26" i="1"/>
  <c r="X30" i="1"/>
  <c r="X22" i="1"/>
  <c r="X14" i="1"/>
  <c r="W34" i="1"/>
  <c r="W26" i="1"/>
  <c r="V38" i="1"/>
  <c r="V30" i="1"/>
  <c r="V22" i="1"/>
  <c r="V14" i="1"/>
  <c r="U34" i="1"/>
  <c r="U26" i="1"/>
  <c r="T38" i="1"/>
  <c r="T30" i="1"/>
  <c r="T22" i="1"/>
  <c r="T14" i="1"/>
  <c r="S34" i="1"/>
  <c r="S26" i="1"/>
  <c r="V90" i="1"/>
  <c r="X89" i="1"/>
  <c r="U82" i="1"/>
  <c r="X76" i="1"/>
  <c r="AI65" i="1"/>
  <c r="AI57" i="1"/>
  <c r="W91" i="1"/>
  <c r="T90" i="1"/>
  <c r="W89" i="1"/>
  <c r="X73" i="1"/>
  <c r="AI39" i="1"/>
  <c r="AA34" i="1"/>
  <c r="V89" i="1"/>
  <c r="Z87" i="1"/>
  <c r="Y85" i="1"/>
  <c r="Y77" i="1"/>
  <c r="V73" i="1"/>
  <c r="X67" i="1"/>
  <c r="AA92" i="1"/>
  <c r="T89" i="1"/>
  <c r="U77" i="1"/>
  <c r="W74" i="1"/>
  <c r="T73" i="1"/>
  <c r="Z70" i="1"/>
  <c r="V67" i="1"/>
  <c r="V87" i="1"/>
  <c r="W86" i="1"/>
  <c r="W78" i="1"/>
  <c r="X70" i="1"/>
  <c r="AI53" i="1"/>
  <c r="U86" i="1"/>
  <c r="U78" i="1"/>
  <c r="V70" i="1"/>
  <c r="W92" i="1"/>
  <c r="U92" i="1"/>
  <c r="T87" i="1"/>
  <c r="AG93" i="1"/>
  <c r="X84" i="1"/>
  <c r="X82" i="1"/>
  <c r="U81" i="1"/>
  <c r="Z79" i="1"/>
  <c r="AG69" i="1"/>
  <c r="S68" i="1"/>
  <c r="AI59" i="1"/>
  <c r="AI50" i="1"/>
  <c r="AH61" i="1"/>
  <c r="AJ61" i="1"/>
  <c r="AH53" i="1"/>
  <c r="AJ53" i="1"/>
  <c r="AH45" i="1"/>
  <c r="AJ45" i="1"/>
  <c r="AH64" i="1"/>
  <c r="AJ64" i="1"/>
  <c r="AH56" i="1"/>
  <c r="AJ56" i="1"/>
  <c r="AH48" i="1"/>
  <c r="AJ48" i="1"/>
  <c r="AH40" i="1"/>
  <c r="AJ40" i="1"/>
  <c r="Z94" i="1"/>
  <c r="X94" i="1"/>
  <c r="T92" i="1"/>
  <c r="W94" i="1"/>
  <c r="S92" i="1"/>
  <c r="U89" i="1"/>
  <c r="S87" i="1"/>
  <c r="V86" i="1"/>
  <c r="AA85" i="1"/>
  <c r="V82" i="1"/>
  <c r="AA79" i="1"/>
  <c r="W77" i="1"/>
  <c r="AA76" i="1"/>
  <c r="U74" i="1"/>
  <c r="Z71" i="1"/>
  <c r="X68" i="1"/>
  <c r="W67" i="1"/>
  <c r="U94" i="1"/>
  <c r="AA87" i="1"/>
  <c r="W85" i="1"/>
  <c r="AA84" i="1"/>
  <c r="T82" i="1"/>
  <c r="X79" i="1"/>
  <c r="S77" i="1"/>
  <c r="W76" i="1"/>
  <c r="W75" i="1"/>
  <c r="AA74" i="1"/>
  <c r="S74" i="1"/>
  <c r="AI69" i="1"/>
  <c r="U68" i="1"/>
  <c r="AG53" i="1"/>
  <c r="U90" i="1"/>
  <c r="U85" i="1"/>
  <c r="X83" i="1"/>
  <c r="AA82" i="1"/>
  <c r="S82" i="1"/>
  <c r="X81" i="1"/>
  <c r="W79" i="1"/>
  <c r="Z78" i="1"/>
  <c r="U76" i="1"/>
  <c r="Z74" i="1"/>
  <c r="W73" i="1"/>
  <c r="V71" i="1"/>
  <c r="X92" i="1"/>
  <c r="X91" i="1"/>
  <c r="S85" i="1"/>
  <c r="W84" i="1"/>
  <c r="W83" i="1"/>
  <c r="Z82" i="1"/>
  <c r="W81" i="1"/>
  <c r="X80" i="1"/>
  <c r="X78" i="1"/>
  <c r="T76" i="1"/>
  <c r="Y74" i="1"/>
  <c r="W70" i="1"/>
  <c r="W90" i="1"/>
  <c r="AA90" i="1"/>
  <c r="S90" i="1"/>
  <c r="U84" i="1"/>
  <c r="V83" i="1"/>
  <c r="Y82" i="1"/>
  <c r="V81" i="1"/>
  <c r="S76" i="1"/>
  <c r="U73" i="1"/>
  <c r="X88" i="1"/>
  <c r="S79" i="1"/>
  <c r="V78" i="1"/>
  <c r="U70" i="1"/>
  <c r="Y73" i="1"/>
  <c r="AI93" i="1"/>
  <c r="S84" i="1"/>
  <c r="T81" i="1"/>
  <c r="W80" i="1"/>
  <c r="Z92" i="1"/>
  <c r="U91" i="1"/>
  <c r="AA89" i="1"/>
  <c r="V88" i="1"/>
  <c r="Y87" i="1"/>
  <c r="Z84" i="1"/>
  <c r="U83" i="1"/>
  <c r="AA81" i="1"/>
  <c r="V80" i="1"/>
  <c r="Y79" i="1"/>
  <c r="Z76" i="1"/>
  <c r="U75" i="1"/>
  <c r="AA73" i="1"/>
  <c r="V72" i="1"/>
  <c r="Y71" i="1"/>
  <c r="Z68" i="1"/>
  <c r="U67" i="1"/>
  <c r="X77" i="1"/>
  <c r="W72" i="1"/>
  <c r="X69" i="1"/>
  <c r="AA94" i="1"/>
  <c r="S94" i="1"/>
  <c r="V93" i="1"/>
  <c r="Y92" i="1"/>
  <c r="T91" i="1"/>
  <c r="Z89" i="1"/>
  <c r="U88" i="1"/>
  <c r="AA86" i="1"/>
  <c r="S86" i="1"/>
  <c r="V85" i="1"/>
  <c r="Y84" i="1"/>
  <c r="T83" i="1"/>
  <c r="Z81" i="1"/>
  <c r="U80" i="1"/>
  <c r="AA78" i="1"/>
  <c r="S78" i="1"/>
  <c r="V77" i="1"/>
  <c r="Y76" i="1"/>
  <c r="T75" i="1"/>
  <c r="Z73" i="1"/>
  <c r="U72" i="1"/>
  <c r="AA70" i="1"/>
  <c r="S70" i="1"/>
  <c r="V69" i="1"/>
  <c r="Y68" i="1"/>
  <c r="T67" i="1"/>
  <c r="AA91" i="1"/>
  <c r="S91" i="1"/>
  <c r="T88" i="1"/>
  <c r="AA83" i="1"/>
  <c r="S83" i="1"/>
  <c r="T80" i="1"/>
  <c r="AA75" i="1"/>
  <c r="S75" i="1"/>
  <c r="T72" i="1"/>
  <c r="AA67" i="1"/>
  <c r="S67" i="1"/>
  <c r="Y94" i="1"/>
  <c r="T93" i="1"/>
  <c r="Z91" i="1"/>
  <c r="AA88" i="1"/>
  <c r="S88" i="1"/>
  <c r="Y86" i="1"/>
  <c r="T85" i="1"/>
  <c r="Z83" i="1"/>
  <c r="AA80" i="1"/>
  <c r="S80" i="1"/>
  <c r="Y78" i="1"/>
  <c r="T77" i="1"/>
  <c r="Z75" i="1"/>
  <c r="AA72" i="1"/>
  <c r="S72" i="1"/>
  <c r="Y70" i="1"/>
  <c r="T69" i="1"/>
  <c r="Z67" i="1"/>
  <c r="W88" i="1"/>
  <c r="Y91" i="1"/>
  <c r="Z88" i="1"/>
  <c r="U87" i="1"/>
  <c r="Y83" i="1"/>
  <c r="Z80" i="1"/>
  <c r="U79" i="1"/>
  <c r="Y75" i="1"/>
  <c r="Z72" i="1"/>
  <c r="U71" i="1"/>
  <c r="V68" i="1"/>
  <c r="Y67" i="1"/>
  <c r="X93" i="1"/>
  <c r="X85" i="1"/>
  <c r="Z93" i="1"/>
  <c r="Y88" i="1"/>
  <c r="Z85" i="1"/>
  <c r="Y80" i="1"/>
  <c r="Z77" i="1"/>
  <c r="Y72" i="1"/>
  <c r="Z69" i="1"/>
  <c r="O8" i="1"/>
  <c r="O9" i="1"/>
  <c r="U9" i="1" s="1"/>
  <c r="O10" i="1"/>
  <c r="P8" i="1"/>
  <c r="P9" i="1"/>
  <c r="P10" i="1"/>
  <c r="AC8" i="1"/>
  <c r="AC9" i="1"/>
  <c r="AC10" i="1"/>
  <c r="AD8" i="1"/>
  <c r="AD9" i="1"/>
  <c r="AD10" i="1"/>
  <c r="AE10" i="1"/>
  <c r="AF10" i="1"/>
  <c r="AK9" i="1"/>
  <c r="AK10" i="1"/>
  <c r="AL9" i="1"/>
  <c r="AL10" i="1"/>
  <c r="AM9" i="1"/>
  <c r="AM10" i="1"/>
  <c r="AN8" i="1"/>
  <c r="AN9" i="1"/>
  <c r="AN10" i="1"/>
  <c r="AO8" i="1"/>
  <c r="AO9" i="1"/>
  <c r="AO10" i="1"/>
  <c r="AP8" i="1"/>
  <c r="AP9" i="1"/>
  <c r="AP10" i="1"/>
  <c r="AQ8" i="1"/>
  <c r="AQ9" i="1"/>
  <c r="AQ10" i="1"/>
  <c r="AR8" i="1"/>
  <c r="AR9" i="1"/>
  <c r="AR10" i="1"/>
  <c r="AS8" i="1"/>
  <c r="AS9" i="1"/>
  <c r="AS10" i="1"/>
  <c r="AT8" i="1"/>
  <c r="AT9" i="1"/>
  <c r="AT10" i="1"/>
  <c r="AU8" i="1"/>
  <c r="AU9" i="1"/>
  <c r="AU10" i="1"/>
  <c r="AV8" i="1"/>
  <c r="AV9" i="1"/>
  <c r="AV10" i="1"/>
  <c r="AW8" i="1"/>
  <c r="AW9" i="1"/>
  <c r="AW10" i="1"/>
  <c r="AX8" i="1"/>
  <c r="AX9" i="1"/>
  <c r="AX10" i="1"/>
  <c r="AY8" i="1"/>
  <c r="AY9" i="1"/>
  <c r="AY10" i="1"/>
  <c r="AZ8" i="1"/>
  <c r="AZ9" i="1"/>
  <c r="AZ10" i="1"/>
  <c r="BA8" i="1"/>
  <c r="BA9" i="1"/>
  <c r="BA10" i="1"/>
  <c r="BB8" i="1"/>
  <c r="BB9" i="1"/>
  <c r="BB10" i="1"/>
  <c r="BC8" i="1"/>
  <c r="BC9" i="1"/>
  <c r="BC10" i="1"/>
  <c r="BD8" i="1"/>
  <c r="BD9" i="1"/>
  <c r="BD10" i="1"/>
  <c r="BE8" i="1"/>
  <c r="BE9" i="1"/>
  <c r="BE10" i="1"/>
  <c r="BF8" i="1"/>
  <c r="BF9" i="1"/>
  <c r="BF10" i="1"/>
  <c r="BG8" i="1"/>
  <c r="BG9" i="1"/>
  <c r="BG10" i="1"/>
  <c r="BH8" i="1"/>
  <c r="BH9" i="1"/>
  <c r="BH10" i="1"/>
  <c r="BI8" i="1"/>
  <c r="BI9" i="1"/>
  <c r="BI10" i="1"/>
  <c r="BJ8" i="1"/>
  <c r="BJ9" i="1"/>
  <c r="BJ10" i="1"/>
  <c r="BK9" i="1"/>
  <c r="BK10" i="1"/>
  <c r="BL9" i="1"/>
  <c r="AE9" i="1" s="1"/>
  <c r="BL10" i="1"/>
  <c r="BM9" i="1"/>
  <c r="AF9" i="1" s="1"/>
  <c r="BM10" i="1"/>
  <c r="O95" i="1"/>
  <c r="P95" i="1"/>
  <c r="AC95" i="1"/>
  <c r="AD95" i="1"/>
  <c r="AE95" i="1"/>
  <c r="AF95" i="1"/>
  <c r="AK95" i="1"/>
  <c r="AL95" i="1"/>
  <c r="AM95" i="1"/>
  <c r="AN95" i="1"/>
  <c r="AO95" i="1"/>
  <c r="AP95" i="1"/>
  <c r="AQ95" i="1"/>
  <c r="AR95" i="1"/>
  <c r="AS95" i="1"/>
  <c r="AT95" i="1"/>
  <c r="AU95" i="1"/>
  <c r="AV95" i="1"/>
  <c r="AW95" i="1"/>
  <c r="AX95" i="1"/>
  <c r="AY95" i="1"/>
  <c r="AZ95" i="1"/>
  <c r="BA95" i="1"/>
  <c r="BB95" i="1"/>
  <c r="BC95" i="1"/>
  <c r="BD95" i="1"/>
  <c r="BE95" i="1"/>
  <c r="BF95" i="1"/>
  <c r="BG95" i="1"/>
  <c r="BH95" i="1"/>
  <c r="BI95" i="1"/>
  <c r="BJ95" i="1"/>
  <c r="BK95" i="1"/>
  <c r="BL95" i="1"/>
  <c r="BM95" i="1"/>
  <c r="AI76" i="1" l="1"/>
  <c r="AJ71" i="1"/>
  <c r="AG68" i="1"/>
  <c r="AG81" i="1"/>
  <c r="AH90" i="1"/>
  <c r="AJ22" i="1"/>
  <c r="AI92" i="1"/>
  <c r="AG72" i="1"/>
  <c r="AH79" i="1"/>
  <c r="AH14" i="1"/>
  <c r="AI82" i="1"/>
  <c r="AH70" i="1"/>
  <c r="AJ87" i="1"/>
  <c r="AG88" i="1"/>
  <c r="AJ14" i="1"/>
  <c r="AG94" i="1"/>
  <c r="AJ82" i="1"/>
  <c r="AH22" i="1"/>
  <c r="AI26" i="1"/>
  <c r="AJ77" i="1"/>
  <c r="AJ70" i="1"/>
  <c r="AJ78" i="1"/>
  <c r="AJ90" i="1"/>
  <c r="AI78" i="1"/>
  <c r="AJ91" i="1"/>
  <c r="AI74" i="1"/>
  <c r="AH87" i="1"/>
  <c r="AJ89" i="1"/>
  <c r="AG82" i="1"/>
  <c r="AG73" i="1"/>
  <c r="AJ74" i="1"/>
  <c r="AJ80" i="1"/>
  <c r="AH47" i="1"/>
  <c r="AJ47" i="1"/>
  <c r="AG26" i="1"/>
  <c r="AI84" i="1"/>
  <c r="AI89" i="1"/>
  <c r="AI85" i="1"/>
  <c r="AH82" i="1"/>
  <c r="AI34" i="1"/>
  <c r="AG34" i="1"/>
  <c r="AG84" i="1"/>
  <c r="AH30" i="1"/>
  <c r="AJ30" i="1"/>
  <c r="AJ72" i="1"/>
  <c r="AH88" i="1"/>
  <c r="AJ69" i="1"/>
  <c r="AH93" i="1"/>
  <c r="AJ79" i="1"/>
  <c r="AH42" i="1"/>
  <c r="AJ42" i="1"/>
  <c r="AJ38" i="1"/>
  <c r="AH38" i="1"/>
  <c r="AG92" i="1"/>
  <c r="Y10" i="1"/>
  <c r="AH69" i="1"/>
  <c r="AG80" i="1"/>
  <c r="AG91" i="1"/>
  <c r="AG86" i="1"/>
  <c r="AI68" i="1"/>
  <c r="AG75" i="1"/>
  <c r="S10" i="1"/>
  <c r="AJ93" i="1"/>
  <c r="AH80" i="1"/>
  <c r="AI72" i="1"/>
  <c r="AI80" i="1"/>
  <c r="AI94" i="1"/>
  <c r="AG74" i="1"/>
  <c r="AH67" i="1"/>
  <c r="AJ73" i="1"/>
  <c r="AH81" i="1"/>
  <c r="AJ86" i="1"/>
  <c r="AJ94" i="1"/>
  <c r="AH73" i="1"/>
  <c r="AI90" i="1"/>
  <c r="AG90" i="1"/>
  <c r="AI73" i="1"/>
  <c r="AG78" i="1"/>
  <c r="AJ85" i="1"/>
  <c r="AG83" i="1"/>
  <c r="AH75" i="1"/>
  <c r="AH91" i="1"/>
  <c r="AH74" i="1"/>
  <c r="AG85" i="1"/>
  <c r="AI75" i="1"/>
  <c r="AI70" i="1"/>
  <c r="AI83" i="1"/>
  <c r="AI77" i="1"/>
  <c r="AG77" i="1"/>
  <c r="AJ88" i="1"/>
  <c r="AG67" i="1"/>
  <c r="AJ67" i="1"/>
  <c r="AJ83" i="1"/>
  <c r="AH72" i="1"/>
  <c r="AH77" i="1"/>
  <c r="AH71" i="1"/>
  <c r="AJ68" i="1"/>
  <c r="AH68" i="1"/>
  <c r="AG76" i="1"/>
  <c r="AA8" i="1"/>
  <c r="U10" i="1"/>
  <c r="AJ75" i="1"/>
  <c r="AJ76" i="1"/>
  <c r="AH76" i="1"/>
  <c r="AI81" i="1"/>
  <c r="AG70" i="1"/>
  <c r="AH85" i="1"/>
  <c r="AG89" i="1"/>
  <c r="AH83" i="1"/>
  <c r="AH94" i="1"/>
  <c r="AI67" i="1"/>
  <c r="AJ84" i="1"/>
  <c r="AH84" i="1"/>
  <c r="AH78" i="1"/>
  <c r="AH89" i="1"/>
  <c r="AI91" i="1"/>
  <c r="AI71" i="1"/>
  <c r="AG71" i="1"/>
  <c r="AI88" i="1"/>
  <c r="AJ81" i="1"/>
  <c r="AA9" i="1"/>
  <c r="AI79" i="1"/>
  <c r="AG79" i="1"/>
  <c r="AJ92" i="1"/>
  <c r="AH92" i="1"/>
  <c r="AH86" i="1"/>
  <c r="Y9" i="1"/>
  <c r="AI87" i="1"/>
  <c r="AG87" i="1"/>
  <c r="X10" i="1"/>
  <c r="AI86" i="1"/>
  <c r="AA10" i="1"/>
  <c r="W10" i="1"/>
  <c r="Z10" i="1"/>
  <c r="X9" i="1"/>
  <c r="V10" i="1"/>
  <c r="S9" i="1"/>
  <c r="T10" i="1"/>
  <c r="V9" i="1"/>
  <c r="T9" i="1"/>
  <c r="W9" i="1"/>
  <c r="Z9" i="1"/>
  <c r="V8" i="1"/>
  <c r="S8" i="1"/>
  <c r="Z8" i="1"/>
  <c r="W8" i="1"/>
  <c r="T8" i="1"/>
  <c r="X8" i="1"/>
  <c r="Y8" i="1"/>
  <c r="U8" i="1"/>
  <c r="X95" i="1"/>
  <c r="W95" i="1"/>
  <c r="V95" i="1"/>
  <c r="U95" i="1"/>
  <c r="T95" i="1"/>
  <c r="AA95" i="1"/>
  <c r="S95" i="1"/>
  <c r="Z95" i="1"/>
  <c r="Y95" i="1"/>
  <c r="AF96" i="1"/>
  <c r="AE96" i="1"/>
  <c r="AD6" i="1"/>
  <c r="AD96" i="1"/>
  <c r="P6" i="1"/>
  <c r="P7" i="1"/>
  <c r="P96" i="1"/>
  <c r="AM96" i="1"/>
  <c r="AL96" i="1"/>
  <c r="AK96" i="1"/>
  <c r="AC96" i="1"/>
  <c r="BM96" i="1"/>
  <c r="BL96" i="1"/>
  <c r="BK96" i="1"/>
  <c r="BJ6" i="1"/>
  <c r="BJ7" i="1"/>
  <c r="AD7" i="1" s="1"/>
  <c r="BJ96" i="1"/>
  <c r="BI6" i="1"/>
  <c r="AC6" i="1" s="1"/>
  <c r="BI7" i="1"/>
  <c r="AC7" i="1" s="1"/>
  <c r="BI96" i="1"/>
  <c r="BH6" i="1"/>
  <c r="BH7" i="1"/>
  <c r="BH96" i="1"/>
  <c r="AX6" i="1"/>
  <c r="AX7" i="1"/>
  <c r="AX96" i="1"/>
  <c r="AW6" i="1"/>
  <c r="AW7" i="1"/>
  <c r="AW96" i="1"/>
  <c r="AV6" i="1"/>
  <c r="AV7" i="1"/>
  <c r="AV96" i="1"/>
  <c r="BG6" i="1"/>
  <c r="BG7" i="1"/>
  <c r="BG96" i="1"/>
  <c r="BF6" i="1"/>
  <c r="BF7" i="1"/>
  <c r="BF96" i="1"/>
  <c r="BE6" i="1"/>
  <c r="BE7" i="1"/>
  <c r="BE96" i="1"/>
  <c r="BD6" i="1"/>
  <c r="BD7" i="1"/>
  <c r="BD96" i="1"/>
  <c r="BC6" i="1"/>
  <c r="BC7" i="1"/>
  <c r="BC96" i="1"/>
  <c r="BB6" i="1"/>
  <c r="BB7" i="1"/>
  <c r="BB96" i="1"/>
  <c r="BA6" i="1"/>
  <c r="BA7" i="1"/>
  <c r="BA96" i="1"/>
  <c r="AZ6" i="1"/>
  <c r="AZ7" i="1"/>
  <c r="AZ96" i="1"/>
  <c r="AY6" i="1"/>
  <c r="AY7" i="1"/>
  <c r="AY96" i="1"/>
  <c r="AU6" i="1"/>
  <c r="AU7" i="1"/>
  <c r="AU96" i="1"/>
  <c r="AT6" i="1"/>
  <c r="AT7" i="1"/>
  <c r="AT96" i="1"/>
  <c r="AS6" i="1"/>
  <c r="AS7" i="1"/>
  <c r="AS96" i="1"/>
  <c r="AR6" i="1"/>
  <c r="AR7" i="1"/>
  <c r="AR96" i="1"/>
  <c r="AQ6" i="1"/>
  <c r="Q6" i="1" s="1"/>
  <c r="AQ7" i="1"/>
  <c r="AQ96" i="1"/>
  <c r="AN6" i="1"/>
  <c r="AN7" i="1"/>
  <c r="AN96" i="1"/>
  <c r="AP6" i="1"/>
  <c r="AP7" i="1"/>
  <c r="AP96" i="1"/>
  <c r="AO6" i="1"/>
  <c r="AO7" i="1"/>
  <c r="AO96" i="1"/>
  <c r="C2" i="4"/>
  <c r="D2" i="4" s="1"/>
  <c r="E2" i="4" s="1"/>
  <c r="F2" i="4" s="1"/>
  <c r="G2" i="4" s="1"/>
  <c r="C2" i="2"/>
  <c r="D2" i="2" s="1"/>
  <c r="E2" i="2" s="1"/>
  <c r="F2" i="2" s="1"/>
  <c r="C2" i="3"/>
  <c r="D2" i="3" s="1"/>
  <c r="E2" i="3" s="1"/>
  <c r="F2" i="3" s="1"/>
  <c r="G2" i="3" s="1"/>
  <c r="H2" i="3" s="1"/>
  <c r="I2" i="3" s="1"/>
  <c r="J2" i="3" s="1"/>
  <c r="K2" i="3" s="1"/>
  <c r="L2" i="3" s="1"/>
  <c r="M2" i="3" s="1"/>
  <c r="N2" i="3" s="1"/>
  <c r="O2" i="3" s="1"/>
  <c r="P2" i="3" s="1"/>
  <c r="Q2" i="3" s="1"/>
  <c r="R2" i="3" s="1"/>
  <c r="S2" i="3" s="1"/>
  <c r="T2" i="3" s="1"/>
  <c r="U2" i="3" s="1"/>
  <c r="V2" i="3" s="1"/>
  <c r="W2" i="3" s="1"/>
  <c r="X2" i="3" s="1"/>
  <c r="Y2" i="3" s="1"/>
  <c r="AB7" i="1" l="1"/>
  <c r="AB6" i="1"/>
  <c r="R6" i="1"/>
  <c r="Q7" i="1"/>
  <c r="R7" i="1"/>
  <c r="AI10" i="1"/>
  <c r="AH10" i="1"/>
  <c r="AG10" i="1"/>
  <c r="AH9" i="1"/>
  <c r="AJ10" i="1"/>
  <c r="AJ9" i="1"/>
  <c r="AG9" i="1"/>
  <c r="AI9" i="1"/>
  <c r="AH95" i="1"/>
  <c r="AG95" i="1"/>
  <c r="P4" i="1"/>
  <c r="AI95" i="1"/>
  <c r="AD4" i="1"/>
  <c r="AJ95" i="1"/>
  <c r="AC4" i="1"/>
  <c r="V6" i="1"/>
  <c r="V7" i="1"/>
  <c r="V96" i="1"/>
  <c r="O6" i="1"/>
  <c r="O7" i="1"/>
  <c r="U7" i="1" s="1"/>
  <c r="O96" i="1"/>
  <c r="U96" i="1" s="1"/>
  <c r="B4" i="2"/>
  <c r="B5" i="2"/>
  <c r="B6" i="2"/>
  <c r="B7" i="2"/>
  <c r="B8" i="2"/>
  <c r="B9" i="2"/>
  <c r="B10" i="2"/>
  <c r="B11" i="2"/>
  <c r="B12" i="2"/>
  <c r="B13" i="2"/>
  <c r="B14" i="2"/>
  <c r="B15" i="2"/>
  <c r="B16" i="2"/>
  <c r="BL8" i="1" l="1"/>
  <c r="AE8" i="1" s="1"/>
  <c r="BM8" i="1"/>
  <c r="AF8" i="1" s="1"/>
  <c r="BK8" i="1"/>
  <c r="BK6" i="1"/>
  <c r="BK7" i="1"/>
  <c r="BM6" i="1"/>
  <c r="AF6" i="1" s="1"/>
  <c r="BL7" i="1"/>
  <c r="AE7" i="1" s="1"/>
  <c r="BM7" i="1"/>
  <c r="AF7" i="1" s="1"/>
  <c r="BL6" i="1"/>
  <c r="AE6" i="1" s="1"/>
  <c r="AL8" i="1"/>
  <c r="AM8" i="1"/>
  <c r="AK8" i="1"/>
  <c r="AK6" i="1"/>
  <c r="AM6" i="1"/>
  <c r="AM7" i="1"/>
  <c r="AL6" i="1"/>
  <c r="AL7" i="1"/>
  <c r="AK7" i="1"/>
  <c r="U6" i="1"/>
  <c r="U4" i="1" s="1"/>
  <c r="O4" i="1"/>
  <c r="V4" i="1"/>
  <c r="AA7" i="1"/>
  <c r="W7" i="1"/>
  <c r="Y7" i="1"/>
  <c r="AA6" i="1"/>
  <c r="W6" i="1"/>
  <c r="S6" i="1"/>
  <c r="Y6" i="1"/>
  <c r="Y96" i="1"/>
  <c r="AA96" i="1"/>
  <c r="W96" i="1"/>
  <c r="X96" i="1"/>
  <c r="Z96" i="1"/>
  <c r="X7" i="1"/>
  <c r="Z7" i="1"/>
  <c r="X6" i="1"/>
  <c r="Z6" i="1"/>
  <c r="S96" i="1"/>
  <c r="S7" i="1"/>
  <c r="T96" i="1"/>
  <c r="T7" i="1"/>
  <c r="T6" i="1"/>
  <c r="AE4" i="1" l="1"/>
  <c r="AH8" i="1"/>
  <c r="AJ8" i="1"/>
  <c r="AI8" i="1"/>
  <c r="AG8" i="1"/>
  <c r="AF4" i="1"/>
  <c r="T4" i="1"/>
  <c r="AA4" i="1"/>
  <c r="Y4" i="1"/>
  <c r="R4" i="1"/>
  <c r="Q4" i="1"/>
  <c r="Z4" i="1"/>
  <c r="X4" i="1"/>
  <c r="S4" i="1"/>
  <c r="W4" i="1"/>
  <c r="AB4" i="1"/>
  <c r="AJ96" i="1"/>
  <c r="AH96" i="1"/>
  <c r="AG96" i="1"/>
  <c r="AI96" i="1"/>
  <c r="AI6" i="1"/>
  <c r="AG6" i="1"/>
  <c r="AI7" i="1"/>
  <c r="AG7" i="1"/>
  <c r="AH7" i="1"/>
  <c r="AJ7" i="1"/>
  <c r="AH6" i="1"/>
  <c r="AJ6" i="1"/>
  <c r="AG4" i="1" l="1"/>
  <c r="AI4" i="1"/>
  <c r="AJ4" i="1"/>
  <c r="AH4" i="1"/>
</calcChain>
</file>

<file path=xl/connections.xml><?xml version="1.0" encoding="utf-8"?>
<connections xmlns="http://schemas.openxmlformats.org/spreadsheetml/2006/main">
  <connection id="1" keepAlive="1" name="Query - AuthPositionData" description="Connection to the 'AuthPositionData' query in the workbook." type="5" refreshedVersion="6" background="1" saveData="1">
    <dbPr connection="Provider=Microsoft.Mashup.OleDb.1;Data Source=$Workbook$;Location=AuthPositionData;Extended Properties=&quot;&quot;" command="SELECT * FROM [AuthPositionData]"/>
  </connection>
  <connection id="2" keepAlive="1" name="Query - CombinedDataForPB_TS_grid" description="Connection to the 'CombinedDataForPB_TS_grid' query in the workbook." type="5" refreshedVersion="6" background="1" saveData="1">
    <dbPr connection="Provider=Microsoft.Mashup.OleDb.1;Data Source=$Workbook$;Location=CombinedDataForPB_TS_grid;Extended Properties=&quot;&quot;" command="SELECT * FROM [CombinedDataForPB_TS_grid]"/>
  </connection>
  <connection id="3" keepAlive="1" name="Query - Deferred Comp" description="Connection to the 'Deferred Comp' query in the workbook." type="5" refreshedVersion="0" background="1">
    <dbPr connection="Provider=Microsoft.Mashup.OleDb.1;Data Source=$Workbook$;Location=&quot;Deferred Comp&quot;;Extended Properties=&quot;&quot;" command="SELECT * FROM [Deferred Comp]"/>
  </connection>
  <connection id="4" keepAlive="1" name="Query - DeferredComp_Detail" description="Connection to the 'DeferredComp_Detail' query in the workbook." type="5" refreshedVersion="0" background="1">
    <dbPr connection="Provider=Microsoft.Mashup.OleDb.1;Data Source=$Workbook$;Location=DeferredComp_Detail;Extended Properties=&quot;&quot;" command="SELECT * FROM [DeferredComp_Detail]"/>
  </connection>
  <connection id="5" keepAlive="1" name="Query - Disability" description="Connection to the 'Disability' query in the workbook." type="5" refreshedVersion="0" background="1">
    <dbPr connection="Provider=Microsoft.Mashup.OleDb.1;Data Source=$Workbook$;Location=Disability;Extended Properties=&quot;&quot;" command="SELECT * FROM [Disability]"/>
  </connection>
  <connection id="6" keepAlive="1" name="Query - Disability_Detail" description="Connection to the 'Disability_Detail' query in the workbook." type="5" refreshedVersion="0" background="1">
    <dbPr connection="Provider=Microsoft.Mashup.OleDb.1;Data Source=$Workbook$;Location=Disability_Detail;Extended Properties=&quot;&quot;" command="SELECT * FROM [Disability_Detail]"/>
  </connection>
  <connection id="7" keepAlive="1" name="Query - GroupLife" description="Connection to the 'GroupLife' query in the workbook." type="5" refreshedVersion="0" background="1">
    <dbPr connection="Provider=Microsoft.Mashup.OleDb.1;Data Source=$Workbook$;Location=GroupLife;Extended Properties=&quot;&quot;" command="SELECT * FROM [GroupLife]"/>
  </connection>
  <connection id="8" keepAlive="1" name="Query - GroupLife_Detail" description="Connection to the 'GroupLife_Detail' query in the workbook." type="5" refreshedVersion="0" background="1">
    <dbPr connection="Provider=Microsoft.Mashup.OleDb.1;Data Source=$Workbook$;Location=GroupLife_Detail;Extended Properties=&quot;&quot;" command="SELECT * FROM [GroupLife_Detail]"/>
  </connection>
  <connection id="9" keepAlive="1" name="Query - HealthInsurance" description="Connection to the 'HealthInsurance' query in the workbook." type="5" refreshedVersion="0" background="1">
    <dbPr connection="Provider=Microsoft.Mashup.OleDb.1;Data Source=$Workbook$;Location=HealthInsurance;Extended Properties=&quot;&quot;" command="SELECT * FROM [HealthInsurance]"/>
  </connection>
  <connection id="10" keepAlive="1" name="Query - HealthInsurance_Detail" description="Connection to the 'HealthInsurance_Detail' query in the workbook." type="5" refreshedVersion="0" background="1">
    <dbPr connection="Provider=Microsoft.Mashup.OleDb.1;Data Source=$Workbook$;Location=HealthInsurance_Detail;Extended Properties=&quot;&quot;" command="SELECT * FROM [HealthInsurance_Detail]"/>
  </connection>
  <connection id="11" keepAlive="1" name="Query - Medicare" description="Connection to the 'Medicare' query in the workbook." type="5" refreshedVersion="0" background="1">
    <dbPr connection="Provider=Microsoft.Mashup.OleDb.1;Data Source=$Workbook$;Location=Medicare;Extended Properties=&quot;&quot;" command="SELECT * FROM [Medicare]"/>
  </connection>
  <connection id="12" keepAlive="1" name="Query - Medicare_Detail" description="Connection to the 'Medicare_Detail' query in the workbook." type="5" refreshedVersion="0" background="1">
    <dbPr connection="Provider=Microsoft.Mashup.OleDb.1;Data Source=$Workbook$;Location=Medicare_Detail;Extended Properties=&quot;&quot;" command="SELECT * FROM [Medicare_Detail]"/>
  </connection>
  <connection id="13" keepAlive="1" name="Query - Retiree Health Credit" description="Connection to the 'Retiree Health Credit' query in the workbook." type="5" refreshedVersion="0" background="1">
    <dbPr connection="Provider=Microsoft.Mashup.OleDb.1;Data Source=$Workbook$;Location=&quot;Retiree Health Credit&quot;;Extended Properties=&quot;&quot;" command="SELECT * FROM [Retiree Health Credit]"/>
  </connection>
  <connection id="14" keepAlive="1" name="Query - RetireeHealthCredit_Detail" description="Connection to the 'RetireeHealthCredit_Detail' query in the workbook." type="5" refreshedVersion="0" background="1">
    <dbPr connection="Provider=Microsoft.Mashup.OleDb.1;Data Source=$Workbook$;Location=RetireeHealthCredit_Detail;Extended Properties=&quot;&quot;" command="SELECT * FROM [RetireeHealthCredit_Detail]"/>
  </connection>
  <connection id="15" keepAlive="1" name="Query - Retirement" description="Connection to the 'Retirement' query in the workbook." type="5" refreshedVersion="0" background="1">
    <dbPr connection="Provider=Microsoft.Mashup.OleDb.1;Data Source=$Workbook$;Location=Retirement;Extended Properties=&quot;&quot;" command="SELECT * FROM [Retirement]"/>
  </connection>
  <connection id="16" keepAlive="1" name="Query - Retirement_Detail" description="Connection to the 'Retirement_Detail' query in the workbook." type="5" refreshedVersion="0" background="1">
    <dbPr connection="Provider=Microsoft.Mashup.OleDb.1;Data Source=$Workbook$;Location=Retirement_Detail;Extended Properties=&quot;&quot;" command="SELECT * FROM [Retirement_Detail]"/>
  </connection>
  <connection id="17" keepAlive="1" name="Query - SalaryInfo" description="Connection to the 'SalaryInfo' query in the workbook." type="5" refreshedVersion="0" background="1">
    <dbPr connection="Provider=Microsoft.Mashup.OleDb.1;Data Source=$Workbook$;Location=SalaryInfo;Extended Properties=&quot;&quot;" command="SELECT * FROM [SalaryInfo]"/>
  </connection>
  <connection id="18" keepAlive="1" name="Query - SalaryInfo_Detail" description="Connection to the 'SalaryInfo_Detail' query in the workbook." type="5" refreshedVersion="0" background="1">
    <dbPr connection="Provider=Microsoft.Mashup.OleDb.1;Data Source=$Workbook$;Location=SalaryInfo_Detail;Extended Properties=&quot;&quot;" command="SELECT * FROM [SalaryInfo_Detail]"/>
  </connection>
  <connection id="19" keepAlive="1" name="Query - SocialSecurity" description="Connection to the 'SocialSecurity' query in the workbook." type="5" refreshedVersion="0" background="1">
    <dbPr connection="Provider=Microsoft.Mashup.OleDb.1;Data Source=$Workbook$;Location=SocialSecurity;Extended Properties=&quot;&quot;" command="SELECT * FROM [SocialSecurity]"/>
  </connection>
  <connection id="20" keepAlive="1" name="Query - SocialSecurity_Detail" description="Connection to the 'SocialSecurity_Detail' query in the workbook." type="5" refreshedVersion="0" background="1">
    <dbPr connection="Provider=Microsoft.Mashup.OleDb.1;Data Source=$Workbook$;Location=SocialSecurity_Detail;Extended Properties=&quot;&quot;" command="SELECT * FROM [SocialSecurity_Detail]"/>
  </connection>
  <connection id="21" keepAlive="1" name="Query - TblCombined_Details" description="Connection to the 'TblCombined_Details' query in the workbook." type="5" refreshedVersion="6" background="1" saveData="1">
    <dbPr connection="Provider=Microsoft.Mashup.OleDb.1;Data Source=$Workbook$;Location=TblCombined_Details;Extended Properties=&quot;&quot;" command="SELECT * FROM [TblCombined_Details]"/>
  </connection>
  <connection id="22" keepAlive="1" name="Query - TblPosCalcMain" description="Connection to the 'TblPosCalcMain' query in the workbook." type="5" refreshedVersion="0" background="1">
    <dbPr connection="Provider=Microsoft.Mashup.OleDb.1;Data Source=$Workbook$;Location=TblPosCalcMain;Extended Properties=&quot;&quot;" command="SELECT * FROM [TblPosCalcMain]"/>
  </connection>
</connections>
</file>

<file path=xl/sharedStrings.xml><?xml version="1.0" encoding="utf-8"?>
<sst xmlns="http://schemas.openxmlformats.org/spreadsheetml/2006/main" count="307" uniqueCount="184">
  <si>
    <t>Select Salary Subobject</t>
  </si>
  <si>
    <t>Select Retirement System</t>
  </si>
  <si>
    <t>Enter Position / Role Title</t>
  </si>
  <si>
    <t>Deferred Comp Participant?</t>
  </si>
  <si>
    <t>Enter Annual Salary</t>
  </si>
  <si>
    <t>Select Health Plan</t>
  </si>
  <si>
    <t>Enter Pay Periods Year 1</t>
  </si>
  <si>
    <t>Enter Pay Periods Year 2</t>
  </si>
  <si>
    <t>Five Digit Service Area (Optional)</t>
  </si>
  <si>
    <t>Five Digit Fund Detail (Optional)</t>
  </si>
  <si>
    <t>AuthPos</t>
  </si>
  <si>
    <t>Salaries, Administrative Higher Education</t>
  </si>
  <si>
    <t>YES</t>
  </si>
  <si>
    <t>Salaries, Appointed Officials</t>
  </si>
  <si>
    <t>Salaries, Classified</t>
  </si>
  <si>
    <t>Salaries, Other Officials</t>
  </si>
  <si>
    <t>Salaries, Teaching and Research</t>
  </si>
  <si>
    <t>Salaries, Virginia Law Officers’ Retirement System Participants</t>
  </si>
  <si>
    <t>Wages, General</t>
  </si>
  <si>
    <t>NO</t>
  </si>
  <si>
    <t>Wages, Graduate Assistant</t>
  </si>
  <si>
    <t>Wages, Student</t>
  </si>
  <si>
    <t>Wages, Teaching, and Research Part-Time</t>
  </si>
  <si>
    <t>Wages, Federal Work Study Student</t>
  </si>
  <si>
    <t>Wages, Substitute Judges</t>
  </si>
  <si>
    <t>Wages, State Work Study Student</t>
  </si>
  <si>
    <t>Subobject Code</t>
  </si>
  <si>
    <t>Subobject Title</t>
  </si>
  <si>
    <t>Full Time</t>
  </si>
  <si>
    <t>Subobject</t>
  </si>
  <si>
    <t>1123: Salaries, Classified</t>
  </si>
  <si>
    <t>State Employee</t>
  </si>
  <si>
    <t>Virginia Law Officers Retirement  (VaLORS)</t>
  </si>
  <si>
    <t>State Troopers (SPORS)</t>
  </si>
  <si>
    <t>Judges (JRS)</t>
  </si>
  <si>
    <t>Teachers Insurance and Annuity Plan 1</t>
  </si>
  <si>
    <t>Teachers Insurance and Annuity Plan 2</t>
  </si>
  <si>
    <t>Not Applicable (Wage)</t>
  </si>
  <si>
    <t>Retirement Program</t>
  </si>
  <si>
    <t>Retirement Subobject</t>
  </si>
  <si>
    <t>Soc Sec Subobject</t>
  </si>
  <si>
    <t>Medicare Subobject</t>
  </si>
  <si>
    <t>Group Life Subobject</t>
  </si>
  <si>
    <t>Ret Health Cred Subobject</t>
  </si>
  <si>
    <t>Disability Subobject</t>
  </si>
  <si>
    <t>Retirement Employer Rate Yr1</t>
  </si>
  <si>
    <t>Retirement Employer Rate Yr2</t>
  </si>
  <si>
    <t>Soc Sec Rate Yr1</t>
  </si>
  <si>
    <t>Soc Sec Rate Yr2</t>
  </si>
  <si>
    <t>Soc Sec Cap Yr1</t>
  </si>
  <si>
    <t>Soc Sec Cap Yr2</t>
  </si>
  <si>
    <t>Medicare Rate Yr1</t>
  </si>
  <si>
    <t>Medicare Rate Yr2</t>
  </si>
  <si>
    <t>Group Life Rate Yr1</t>
  </si>
  <si>
    <t>Group Life Rate Yr2</t>
  </si>
  <si>
    <t>Ret Health Cred Rate Yr2</t>
  </si>
  <si>
    <t>Ret Health Cred Rate Yr1</t>
  </si>
  <si>
    <t>Disability Rate Yr1</t>
  </si>
  <si>
    <t>Disability Rate Yr2</t>
  </si>
  <si>
    <t>Coverage</t>
  </si>
  <si>
    <t>COVA Care</t>
  </si>
  <si>
    <t>Single</t>
  </si>
  <si>
    <t>Employee + 1</t>
  </si>
  <si>
    <t>Family</t>
  </si>
  <si>
    <t>COVA High Deductible</t>
  </si>
  <si>
    <t>HealthAware</t>
  </si>
  <si>
    <t>Kaiser Permanente</t>
  </si>
  <si>
    <t>Waived</t>
  </si>
  <si>
    <t>Not Applicable</t>
  </si>
  <si>
    <t>Health Plan</t>
  </si>
  <si>
    <t>Premium Yr1</t>
  </si>
  <si>
    <t>Premium Yr2</t>
  </si>
  <si>
    <t>Health Plan Subobject</t>
  </si>
  <si>
    <t>Health Plan Provider</t>
  </si>
  <si>
    <t>COVA Care - Family</t>
  </si>
  <si>
    <t>01000</t>
  </si>
  <si>
    <t>Social Security Subobject</t>
  </si>
  <si>
    <t>Social Security Rate Yr1</t>
  </si>
  <si>
    <t>Social Security Rate Yr2</t>
  </si>
  <si>
    <t>Social Security Cap Yr1</t>
  </si>
  <si>
    <t>Social Security Cap Yr2</t>
  </si>
  <si>
    <t>Social Security Cost Yr1</t>
  </si>
  <si>
    <t>Salary Cost Yr1</t>
  </si>
  <si>
    <t>Salary Cost Yr2</t>
  </si>
  <si>
    <t>Social Security Cost Yr2</t>
  </si>
  <si>
    <t>Medicare Cost Yr1</t>
  </si>
  <si>
    <t>Medicare Cost Yr2</t>
  </si>
  <si>
    <t>Group Life Cost Yr1</t>
  </si>
  <si>
    <t>Group Life Cost Yr2</t>
  </si>
  <si>
    <t>Retiree Health Cred Subobject</t>
  </si>
  <si>
    <t>Retiree Health Cred Rate Yr1</t>
  </si>
  <si>
    <t>Retiree Health Cred Rate Yr2</t>
  </si>
  <si>
    <t>Retiree Health Credit Cost Yr1</t>
  </si>
  <si>
    <t>Retiree Health Credit Cost Yr2</t>
  </si>
  <si>
    <t>Disability Cost Yr1</t>
  </si>
  <si>
    <t>Disability Cost Yr2</t>
  </si>
  <si>
    <t>Retirement Cost Yr1</t>
  </si>
  <si>
    <t>Retirement Cost Yr2</t>
  </si>
  <si>
    <t>Retirement Rate Yr1</t>
  </si>
  <si>
    <t>Retirement Rate Yr2</t>
  </si>
  <si>
    <t>Health Insurance Cost Yr1</t>
  </si>
  <si>
    <t>Health Insurance Cost Yr2</t>
  </si>
  <si>
    <t>Health Insurance Subobject</t>
  </si>
  <si>
    <t>Health Insurance Premium Yr1</t>
  </si>
  <si>
    <t>Health Insurance Premium Yr2</t>
  </si>
  <si>
    <t>Deferred Comp Match Subobject</t>
  </si>
  <si>
    <t>Deferred Comp Match  Per Pay Period Yr1</t>
  </si>
  <si>
    <t>Deferred Comp Match  Per Pay Period Yr2</t>
  </si>
  <si>
    <t>Deferred Comp Match Yr1</t>
  </si>
  <si>
    <t>Deferred Comp Match Yr2</t>
  </si>
  <si>
    <t>Benefit Cost Total Yr1</t>
  </si>
  <si>
    <t>Benefit Cost Total Yr2</t>
  </si>
  <si>
    <t>Total Salary + Benefits Yr1</t>
  </si>
  <si>
    <t>Total Salary + Benefits Yr2</t>
  </si>
  <si>
    <t>Salary Subobject Code</t>
  </si>
  <si>
    <t>Auth Pos</t>
  </si>
  <si>
    <t>Enter Position Count Year 1</t>
  </si>
  <si>
    <t>Enter Position Count Year 2</t>
  </si>
  <si>
    <t>No</t>
  </si>
  <si>
    <t>Program</t>
  </si>
  <si>
    <t>Fund</t>
  </si>
  <si>
    <t>71501</t>
  </si>
  <si>
    <t>Position Calculator Data Aggregated For PB System Total Services Grid</t>
  </si>
  <si>
    <t>Click the "Refresh All" Button on the "Data" menu to update</t>
  </si>
  <si>
    <t>Position Calculator Data Aggregated For PB System Position Planning Grid</t>
  </si>
  <si>
    <t>Position Calculator Data Entry</t>
  </si>
  <si>
    <t>Enter information in Columns C through N</t>
  </si>
  <si>
    <t>Click the "Refresh All" Button on the "Data" menu to update  other tabs</t>
  </si>
  <si>
    <t>Click the "+" above column BN to unhide rates and other factors used.</t>
  </si>
  <si>
    <t>Click the "-" above column BN to hide rates and other factors used.</t>
  </si>
  <si>
    <t>Position / Role Title</t>
  </si>
  <si>
    <t>Program / Service Area</t>
  </si>
  <si>
    <t>Fund Detail</t>
  </si>
  <si>
    <t>Description</t>
  </si>
  <si>
    <t>Yr1 Dollars</t>
  </si>
  <si>
    <t>Yr2 Dollars</t>
  </si>
  <si>
    <t>Yr1 Positions</t>
  </si>
  <si>
    <t>Yr2 Positions</t>
  </si>
  <si>
    <t>Retirement: State Employee</t>
  </si>
  <si>
    <t>Social Security</t>
  </si>
  <si>
    <t>Medicare</t>
  </si>
  <si>
    <t>Group Life</t>
  </si>
  <si>
    <t>Employee Health Insurance</t>
  </si>
  <si>
    <t>Retiree Healthcare Credit</t>
  </si>
  <si>
    <t>Disability</t>
  </si>
  <si>
    <t>Position Calculator Data Aggregated - Position / Role Details</t>
  </si>
  <si>
    <t>Salary and Wage Subobjects</t>
  </si>
  <si>
    <t>Retirement and Other Benefit Rates</t>
  </si>
  <si>
    <t>Health Insurance Premiums</t>
  </si>
  <si>
    <t>Example</t>
  </si>
  <si>
    <t>INSTRUCTIONS</t>
  </si>
  <si>
    <t>All data entry is on the "Position Calculator Entry" tab, You only need to enter data under columns C thorugh N (under the darker shaded headers).  The Position-Role Details, PB Total Services Grid, and PB Positions Grid tans aggregate the data in the Position Calculator Entry tab in various ways.  In order to update this other tabs, click the "Refresh All" button on the "Data" menu. Other tabs show the various rates and other factors used to calculate costs on the Position Calculator Entry tab.</t>
  </si>
  <si>
    <r>
      <t>Step 1:</t>
    </r>
    <r>
      <rPr>
        <sz val="10"/>
        <color rgb="FF000000"/>
        <rFont val="Times New Roman"/>
        <family val="1"/>
      </rPr>
      <t xml:space="preserve"> Column C - For each row, enter a position or role title or other descriptive info.</t>
    </r>
  </si>
  <si>
    <r>
      <t xml:space="preserve">Step 2: </t>
    </r>
    <r>
      <rPr>
        <sz val="10"/>
        <color rgb="FF000000"/>
        <rFont val="Times New Roman"/>
        <family val="1"/>
      </rPr>
      <t>Columns D and E - Enter the position count for each year. If calculating cost for just one position, enter 1.</t>
    </r>
  </si>
  <si>
    <r>
      <t>Step 3:</t>
    </r>
    <r>
      <rPr>
        <sz val="10"/>
        <color rgb="FF000000"/>
        <rFont val="Times New Roman"/>
        <family val="1"/>
      </rPr>
      <t xml:space="preserve">  Column F - Select the applicable salary subobject for the position.</t>
    </r>
  </si>
  <si>
    <r>
      <t>Step 4:</t>
    </r>
    <r>
      <rPr>
        <sz val="10"/>
        <color rgb="FF000000"/>
        <rFont val="Times New Roman"/>
        <family val="1"/>
      </rPr>
      <t xml:space="preserve">  Column G - Select the applicable retiement plan. </t>
    </r>
  </si>
  <si>
    <r>
      <t xml:space="preserve">Step 5: </t>
    </r>
    <r>
      <rPr>
        <sz val="10"/>
        <color rgb="FF000000"/>
        <rFont val="Times New Roman"/>
        <family val="1"/>
      </rPr>
      <t xml:space="preserve"> Column H - Indicate the Deferred Compenation Plan participation for the position/role. (Yes / No)</t>
    </r>
  </si>
  <si>
    <r>
      <t>Step 6:</t>
    </r>
    <r>
      <rPr>
        <sz val="10"/>
        <color rgb="FF000000"/>
        <rFont val="Times New Roman"/>
        <family val="1"/>
      </rPr>
      <t xml:space="preserve"> Column I - Enter the annualized salary amount.  </t>
    </r>
  </si>
  <si>
    <r>
      <t>Step 7:</t>
    </r>
    <r>
      <rPr>
        <sz val="10"/>
        <color rgb="FF000000"/>
        <rFont val="Times New Roman"/>
        <family val="1"/>
      </rPr>
      <t xml:space="preserve"> Column J - Select the applicable Health Plan.</t>
    </r>
  </si>
  <si>
    <r>
      <t>Step 7:</t>
    </r>
    <r>
      <rPr>
        <sz val="10"/>
        <color rgb="FF000000"/>
        <rFont val="Times New Roman"/>
        <family val="1"/>
      </rPr>
      <t xml:space="preserve"> Columns K and L  - Enter the number of pay periods for each year. For a full year, enter 24.</t>
    </r>
  </si>
  <si>
    <r>
      <t>Step 9:</t>
    </r>
    <r>
      <rPr>
        <sz val="10"/>
        <color rgb="FF000000"/>
        <rFont val="Times New Roman"/>
        <family val="1"/>
      </rPr>
      <t xml:space="preserve"> On the "Data menu, click the "Refreh All" button. This will refresh the information on the Position-Role Details, PB Total Services Grid, and PB Positions tabs based on the information entered and costs calculated on the Position Calculator Entry tab.</t>
    </r>
  </si>
  <si>
    <t>Optima Health Vantage</t>
  </si>
  <si>
    <t>FY 2023 Dollars Req</t>
  </si>
  <si>
    <t>FY 2024 Dollars Req</t>
  </si>
  <si>
    <t>FY 2023 Positions Req</t>
  </si>
  <si>
    <t>FY 2024 Positions Req</t>
  </si>
  <si>
    <t>Defined Contribution Plan 1</t>
  </si>
  <si>
    <t>Defined Contribution Plan 2</t>
  </si>
  <si>
    <t>You may use the data in the PB Total Services Grid tab and/or the PB Position Grid tab to import data into the Performance Budgeting system.  To do that copy the table only from the PB Total Services or the PB Position Grid into a new Excel spreadsheet file. Save that spreadsheet.  From within the PB Base Budget module, click the "import" link at the bottom of the Total Services Grid and find the spreadsheet file you saved. The data should import into the PB Module. Repeat these steps for postions data, only import from the Position Planning Grid in PB.</t>
  </si>
  <si>
    <t>COVA Care - Single</t>
  </si>
  <si>
    <t>COVA Care - Employee + 1</t>
  </si>
  <si>
    <t>COVA High Deductible - Single</t>
  </si>
  <si>
    <t>COVA High Deductible - Employee + 1</t>
  </si>
  <si>
    <t>COVA High Deductible - Family</t>
  </si>
  <si>
    <t>HealthAware - Single</t>
  </si>
  <si>
    <t>HealthAware - Employee + 1</t>
  </si>
  <si>
    <t>HealthAware - Family</t>
  </si>
  <si>
    <t>Kaiser Permanente - Single</t>
  </si>
  <si>
    <t>Kaiser Permanente - Employee + 1</t>
  </si>
  <si>
    <t>Kaiser Permanente - Family</t>
  </si>
  <si>
    <t>Optima Health Vantage - Single</t>
  </si>
  <si>
    <t>Optima Health Vantage - Employee + 1</t>
  </si>
  <si>
    <t>Optima Health Vantage - Family</t>
  </si>
  <si>
    <r>
      <t>Step 8:</t>
    </r>
    <r>
      <rPr>
        <sz val="10"/>
        <color rgb="FF000000"/>
        <rFont val="Times New Roman"/>
        <family val="1"/>
      </rPr>
      <t xml:space="preserve"> Columns M and N  - Optional: Enter a five-digit Program/Service Area code and five-digit fund detail code.  If you would like the PB Total Services Grid and PB Postions Grid tabs to be fully populated for potential uploading into the PB system, you should complete these columns.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</si>
</sst>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8" formatCode="&quot;$&quot;#,##0.00_);[Red]\(&quot;$&quot;#,##0.00\)"/>
    <numFmt numFmtId="164" formatCode="&quot;$&quot;#,##0.00;\(&quot;$&quot;#,##0.00\)"/>
  </numFmts>
  <fonts count="15" x14ac:knownFonts="1">
    <font>
      <sz val="11"/>
      <color theme="1"/>
      <name val="Calibri"/>
      <family val="2"/>
      <scheme val="minor"/>
    </font>
    <font>
      <sz val="11"/>
      <color theme="1"/>
      <name val="Calibri"/>
      <family val="2"/>
      <scheme val="minor"/>
    </font>
    <font>
      <sz val="11"/>
      <color rgb="FFFF0000"/>
      <name val="Calibri"/>
      <family val="2"/>
      <scheme val="minor"/>
    </font>
    <font>
      <sz val="11"/>
      <color indexed="8"/>
      <name val="Calibri"/>
      <family val="2"/>
    </font>
    <font>
      <sz val="10"/>
      <color indexed="8"/>
      <name val="Arial"/>
      <family val="2"/>
    </font>
    <font>
      <sz val="11"/>
      <color indexed="8"/>
      <name val="Calibri"/>
      <family val="2"/>
    </font>
    <font>
      <sz val="10"/>
      <color indexed="8"/>
      <name val="Arial"/>
      <family val="2"/>
    </font>
    <font>
      <b/>
      <sz val="11"/>
      <color theme="1"/>
      <name val="Calibri"/>
      <family val="2"/>
      <scheme val="minor"/>
    </font>
    <font>
      <b/>
      <sz val="12"/>
      <color theme="1"/>
      <name val="Calibri"/>
      <family val="2"/>
      <scheme val="minor"/>
    </font>
    <font>
      <sz val="11"/>
      <color theme="0"/>
      <name val="Calibri"/>
      <family val="2"/>
    </font>
    <font>
      <sz val="10"/>
      <name val="Times New Roman"/>
      <family val="1"/>
    </font>
    <font>
      <b/>
      <sz val="10"/>
      <color rgb="FF000000"/>
      <name val="Times New Roman"/>
      <family val="1"/>
    </font>
    <font>
      <sz val="10"/>
      <color rgb="FF000000"/>
      <name val="Times New Roman"/>
      <family val="1"/>
    </font>
    <font>
      <b/>
      <sz val="12"/>
      <color rgb="FF000000"/>
      <name val="Times New Roman"/>
      <family val="1"/>
    </font>
    <font>
      <i/>
      <sz val="10"/>
      <name val="Times New Roman"/>
      <family val="1"/>
    </font>
  </fonts>
  <fills count="4">
    <fill>
      <patternFill patternType="none"/>
    </fill>
    <fill>
      <patternFill patternType="gray125"/>
    </fill>
    <fill>
      <patternFill patternType="solid">
        <fgColor theme="4" tint="-0.499984740745262"/>
        <bgColor indexed="64"/>
      </patternFill>
    </fill>
    <fill>
      <patternFill patternType="solid">
        <fgColor theme="4" tint="0.79998168889431442"/>
        <bgColor indexed="64"/>
      </patternFill>
    </fill>
  </fills>
  <borders count="11">
    <border>
      <left/>
      <right/>
      <top/>
      <bottom/>
      <diagonal/>
    </border>
    <border>
      <left style="thin">
        <color indexed="22"/>
      </left>
      <right style="thin">
        <color indexed="22"/>
      </right>
      <top style="thin">
        <color indexed="22"/>
      </top>
      <bottom style="thin">
        <color indexed="22"/>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indexed="8"/>
      </left>
      <right style="thin">
        <color indexed="8"/>
      </right>
      <top/>
      <bottom style="thin">
        <color indexed="8"/>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8"/>
      </left>
      <right style="thin">
        <color theme="0"/>
      </right>
      <top/>
      <bottom style="thin">
        <color indexed="8"/>
      </bottom>
      <diagonal/>
    </border>
    <border>
      <left style="thin">
        <color theme="0"/>
      </left>
      <right style="thin">
        <color theme="0"/>
      </right>
      <top/>
      <bottom style="thin">
        <color indexed="8"/>
      </bottom>
      <diagonal/>
    </border>
    <border>
      <left style="thin">
        <color theme="0"/>
      </left>
      <right style="thin">
        <color indexed="8"/>
      </right>
      <top/>
      <bottom style="thin">
        <color indexed="8"/>
      </bottom>
      <diagonal/>
    </border>
  </borders>
  <cellStyleXfs count="7">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4" fillId="0" borderId="0"/>
    <xf numFmtId="0" fontId="6" fillId="0" borderId="0"/>
    <xf numFmtId="0" fontId="6" fillId="0" borderId="0"/>
    <xf numFmtId="0" fontId="10" fillId="0" borderId="0"/>
  </cellStyleXfs>
  <cellXfs count="70">
    <xf numFmtId="0" fontId="0" fillId="0" borderId="0" xfId="0"/>
    <xf numFmtId="0" fontId="3" fillId="0" borderId="1" xfId="3" applyFont="1" applyFill="1" applyBorder="1" applyAlignment="1">
      <alignment vertical="top" wrapText="1"/>
    </xf>
    <xf numFmtId="0" fontId="0" fillId="0" borderId="4" xfId="0" applyBorder="1" applyAlignment="1">
      <alignment horizontal="center" vertical="center" wrapText="1"/>
    </xf>
    <xf numFmtId="0" fontId="3" fillId="0" borderId="6" xfId="3" applyFont="1" applyFill="1" applyBorder="1" applyAlignment="1">
      <alignment vertical="top" wrapText="1"/>
    </xf>
    <xf numFmtId="0" fontId="5" fillId="0" borderId="1" xfId="3" applyFont="1" applyFill="1" applyBorder="1" applyAlignment="1">
      <alignment vertical="top" wrapText="1"/>
    </xf>
    <xf numFmtId="0" fontId="5" fillId="0" borderId="7" xfId="3" applyFont="1" applyFill="1" applyBorder="1" applyAlignment="1">
      <alignment vertical="top" wrapText="1"/>
    </xf>
    <xf numFmtId="0" fontId="5" fillId="0" borderId="6" xfId="3" applyFont="1" applyFill="1" applyBorder="1" applyAlignment="1">
      <alignment vertical="top" wrapText="1"/>
    </xf>
    <xf numFmtId="0" fontId="3" fillId="0" borderId="1" xfId="3" applyFont="1" applyFill="1" applyBorder="1" applyAlignment="1">
      <alignment horizontal="center" vertical="top" wrapText="1"/>
    </xf>
    <xf numFmtId="0" fontId="3" fillId="0" borderId="6" xfId="3" applyFont="1" applyFill="1" applyBorder="1" applyAlignment="1">
      <alignment horizontal="center" vertical="top" wrapText="1"/>
    </xf>
    <xf numFmtId="0" fontId="0" fillId="0" borderId="0" xfId="0" applyAlignment="1">
      <alignment vertical="top" wrapText="1"/>
    </xf>
    <xf numFmtId="0" fontId="5" fillId="0" borderId="1" xfId="4" applyFont="1" applyFill="1" applyBorder="1" applyAlignment="1">
      <alignment wrapText="1"/>
    </xf>
    <xf numFmtId="0" fontId="5" fillId="0" borderId="6" xfId="4" applyFont="1" applyFill="1" applyBorder="1" applyAlignment="1">
      <alignment wrapText="1"/>
    </xf>
    <xf numFmtId="0" fontId="5" fillId="0" borderId="1" xfId="4" applyFont="1" applyFill="1" applyBorder="1" applyAlignment="1">
      <alignment horizontal="center" wrapText="1"/>
    </xf>
    <xf numFmtId="10" fontId="5" fillId="0" borderId="1" xfId="4" applyNumberFormat="1" applyFont="1" applyFill="1" applyBorder="1" applyAlignment="1">
      <alignment horizontal="center" wrapText="1"/>
    </xf>
    <xf numFmtId="164" fontId="5" fillId="0" borderId="1" xfId="4" applyNumberFormat="1" applyFont="1" applyFill="1" applyBorder="1" applyAlignment="1">
      <alignment horizontal="center" wrapText="1"/>
    </xf>
    <xf numFmtId="0" fontId="5" fillId="0" borderId="6" xfId="4" applyFont="1" applyFill="1" applyBorder="1" applyAlignment="1">
      <alignment horizontal="center" wrapText="1"/>
    </xf>
    <xf numFmtId="10" fontId="5" fillId="0" borderId="6" xfId="4" applyNumberFormat="1" applyFont="1" applyFill="1" applyBorder="1" applyAlignment="1">
      <alignment horizontal="center" wrapText="1"/>
    </xf>
    <xf numFmtId="0" fontId="0" fillId="0" borderId="0" xfId="0" applyAlignment="1">
      <alignment horizontal="center" vertical="top"/>
    </xf>
    <xf numFmtId="0" fontId="5" fillId="0" borderId="7" xfId="5" applyFont="1" applyFill="1" applyBorder="1" applyAlignment="1">
      <alignment vertical="top" wrapText="1"/>
    </xf>
    <xf numFmtId="0" fontId="5" fillId="0" borderId="1" xfId="5" applyFont="1" applyFill="1" applyBorder="1" applyAlignment="1">
      <alignment vertical="top" wrapText="1"/>
    </xf>
    <xf numFmtId="164" fontId="5" fillId="0" borderId="1" xfId="5" applyNumberFormat="1" applyFont="1" applyFill="1" applyBorder="1" applyAlignment="1">
      <alignment horizontal="right" vertical="top" wrapText="1"/>
    </xf>
    <xf numFmtId="0" fontId="5" fillId="0" borderId="6" xfId="5" applyFont="1" applyFill="1" applyBorder="1" applyAlignment="1">
      <alignment vertical="top" wrapText="1"/>
    </xf>
    <xf numFmtId="164" fontId="5" fillId="0" borderId="6" xfId="5" applyNumberFormat="1" applyFont="1" applyFill="1" applyBorder="1" applyAlignment="1">
      <alignment horizontal="right" vertical="top" wrapText="1"/>
    </xf>
    <xf numFmtId="0" fontId="5" fillId="0" borderId="1" xfId="5" applyFont="1" applyFill="1" applyBorder="1" applyAlignment="1">
      <alignment horizontal="center" vertical="top" wrapText="1"/>
    </xf>
    <xf numFmtId="0" fontId="5" fillId="0" borderId="6" xfId="5" applyFont="1" applyFill="1" applyBorder="1" applyAlignment="1">
      <alignment horizontal="center" vertical="top" wrapText="1"/>
    </xf>
    <xf numFmtId="49" fontId="0" fillId="0" borderId="0" xfId="0" applyNumberFormat="1" applyAlignment="1">
      <alignment horizontal="center" vertical="top"/>
    </xf>
    <xf numFmtId="6" fontId="0" fillId="0" borderId="0" xfId="0" applyNumberFormat="1" applyAlignment="1">
      <alignment vertical="top"/>
    </xf>
    <xf numFmtId="0" fontId="0" fillId="0" borderId="0" xfId="0" applyBorder="1" applyAlignment="1">
      <alignment horizontal="center" vertical="center" wrapText="1"/>
    </xf>
    <xf numFmtId="0" fontId="0" fillId="0" borderId="0" xfId="0" applyAlignment="1">
      <alignment horizontal="center"/>
    </xf>
    <xf numFmtId="0" fontId="0" fillId="0" borderId="0" xfId="0" applyNumberFormat="1" applyAlignment="1">
      <alignment horizontal="center" vertical="top"/>
    </xf>
    <xf numFmtId="10" fontId="0" fillId="0" borderId="0" xfId="1" applyNumberFormat="1" applyFont="1" applyAlignment="1">
      <alignment horizontal="center" vertical="top"/>
    </xf>
    <xf numFmtId="6" fontId="0" fillId="0" borderId="0" xfId="1" applyNumberFormat="1" applyFont="1" applyAlignment="1">
      <alignment horizontal="center" vertical="top"/>
    </xf>
    <xf numFmtId="8" fontId="5" fillId="0" borderId="7" xfId="2" applyNumberFormat="1" applyFont="1" applyFill="1" applyBorder="1" applyAlignment="1">
      <alignment horizontal="right" wrapText="1"/>
    </xf>
    <xf numFmtId="0" fontId="0" fillId="0" borderId="0" xfId="0" applyNumberFormat="1"/>
    <xf numFmtId="0" fontId="0" fillId="0" borderId="0" xfId="0" applyNumberFormat="1" applyAlignment="1">
      <alignment horizontal="center"/>
    </xf>
    <xf numFmtId="6" fontId="7" fillId="0" borderId="0" xfId="0" applyNumberFormat="1" applyFont="1"/>
    <xf numFmtId="0" fontId="8" fillId="0" borderId="0" xfId="0" applyFont="1"/>
    <xf numFmtId="0" fontId="0" fillId="0" borderId="0" xfId="1" applyNumberFormat="1" applyFont="1" applyAlignment="1">
      <alignment horizontal="center" vertical="top"/>
    </xf>
    <xf numFmtId="0" fontId="0" fillId="0" borderId="0" xfId="0" applyNumberFormat="1" applyAlignment="1">
      <alignment vertical="top"/>
    </xf>
    <xf numFmtId="10" fontId="0" fillId="0" borderId="0" xfId="1" applyNumberFormat="1" applyFont="1" applyAlignment="1">
      <alignment vertical="top"/>
    </xf>
    <xf numFmtId="2" fontId="0" fillId="0" borderId="0" xfId="0" applyNumberFormat="1" applyAlignment="1">
      <alignment horizontal="center" vertical="top"/>
    </xf>
    <xf numFmtId="0" fontId="0" fillId="0" borderId="0" xfId="0" applyAlignment="1">
      <alignment horizontal="right"/>
    </xf>
    <xf numFmtId="4" fontId="7" fillId="0" borderId="0" xfId="0" applyNumberFormat="1" applyFont="1"/>
    <xf numFmtId="0" fontId="0" fillId="0" borderId="0" xfId="0" applyNumberFormat="1" applyAlignment="1">
      <alignment horizontal="center" vertical="top" wrapText="1"/>
    </xf>
    <xf numFmtId="0" fontId="7" fillId="0" borderId="0" xfId="0" applyFont="1"/>
    <xf numFmtId="0" fontId="9" fillId="0" borderId="5" xfId="4" applyFont="1" applyFill="1" applyBorder="1" applyAlignment="1">
      <alignment horizontal="center" vertical="center" wrapText="1"/>
    </xf>
    <xf numFmtId="0" fontId="9" fillId="0" borderId="5" xfId="2" applyFont="1" applyFill="1" applyBorder="1" applyAlignment="1">
      <alignment horizontal="center" vertical="center" wrapText="1"/>
    </xf>
    <xf numFmtId="0" fontId="9" fillId="0" borderId="8" xfId="3" applyFont="1" applyFill="1" applyBorder="1" applyAlignment="1">
      <alignment horizontal="center" wrapText="1"/>
    </xf>
    <xf numFmtId="0" fontId="9" fillId="0" borderId="9" xfId="3" applyFont="1" applyFill="1" applyBorder="1" applyAlignment="1">
      <alignment horizontal="center" wrapText="1"/>
    </xf>
    <xf numFmtId="0" fontId="9" fillId="0" borderId="10" xfId="3" applyFont="1" applyFill="1" applyBorder="1" applyAlignment="1">
      <alignment horizontal="center" wrapText="1"/>
    </xf>
    <xf numFmtId="0" fontId="9" fillId="0" borderId="8" xfId="5" applyFont="1" applyFill="1" applyBorder="1" applyAlignment="1">
      <alignment horizontal="center" vertical="center" wrapText="1"/>
    </xf>
    <xf numFmtId="0" fontId="9" fillId="0" borderId="9" xfId="5" applyFont="1" applyFill="1" applyBorder="1" applyAlignment="1">
      <alignment horizontal="center" vertical="center" wrapText="1"/>
    </xf>
    <xf numFmtId="0" fontId="9" fillId="0" borderId="10" xfId="5" applyFont="1"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10" fillId="0" borderId="0" xfId="6"/>
    <xf numFmtId="0" fontId="10" fillId="0" borderId="0" xfId="6" applyAlignment="1">
      <alignment wrapText="1"/>
    </xf>
    <xf numFmtId="0" fontId="10" fillId="3" borderId="0" xfId="6" applyFill="1"/>
    <xf numFmtId="0" fontId="13" fillId="3" borderId="0" xfId="0" applyFont="1" applyFill="1" applyAlignment="1">
      <alignment horizontal="left" vertical="center" readingOrder="1"/>
    </xf>
    <xf numFmtId="0" fontId="12" fillId="3" borderId="0" xfId="0" applyFont="1" applyFill="1" applyAlignment="1">
      <alignment horizontal="left" vertical="center" wrapText="1" readingOrder="1"/>
    </xf>
    <xf numFmtId="0" fontId="11" fillId="3" borderId="0" xfId="0" applyFont="1" applyFill="1" applyAlignment="1">
      <alignment horizontal="left" vertical="top" wrapText="1" readingOrder="1"/>
    </xf>
    <xf numFmtId="0" fontId="3" fillId="0" borderId="1" xfId="5" applyNumberFormat="1" applyFont="1" applyFill="1" applyBorder="1" applyAlignment="1">
      <alignment vertical="top" wrapText="1"/>
    </xf>
    <xf numFmtId="0" fontId="3" fillId="0" borderId="1" xfId="5" applyFont="1" applyFill="1" applyBorder="1" applyAlignment="1">
      <alignment vertical="top" wrapText="1"/>
    </xf>
    <xf numFmtId="6" fontId="0" fillId="0" borderId="0" xfId="0" applyNumberFormat="1" applyAlignment="1">
      <alignment horizontal="center"/>
    </xf>
    <xf numFmtId="4" fontId="0" fillId="0" borderId="0" xfId="0" applyNumberFormat="1" applyAlignment="1">
      <alignment horizontal="center"/>
    </xf>
    <xf numFmtId="2" fontId="7" fillId="0" borderId="0" xfId="0" applyNumberFormat="1" applyFont="1" applyAlignment="1">
      <alignment horizontal="center"/>
    </xf>
    <xf numFmtId="0" fontId="0" fillId="0" borderId="0" xfId="0" applyNumberFormat="1" applyAlignment="1">
      <alignment vertical="top" wrapText="1"/>
    </xf>
    <xf numFmtId="4" fontId="0" fillId="0" borderId="0" xfId="0" applyNumberFormat="1" applyAlignment="1">
      <alignment vertical="top"/>
    </xf>
    <xf numFmtId="0" fontId="0" fillId="0" borderId="0" xfId="0" applyNumberFormat="1" applyAlignment="1">
      <alignment horizontal="left" vertical="top" wrapText="1"/>
    </xf>
    <xf numFmtId="0" fontId="14" fillId="3" borderId="0" xfId="6" applyFont="1" applyFill="1" applyAlignment="1">
      <alignment wrapText="1"/>
    </xf>
  </cellXfs>
  <cellStyles count="7">
    <cellStyle name="Normal" xfId="0" builtinId="0"/>
    <cellStyle name="Normal 2" xfId="6"/>
    <cellStyle name="Normal_Sheet2" xfId="3"/>
    <cellStyle name="Normal_Sheet3" xfId="4"/>
    <cellStyle name="Normal_Sheet4" xfId="5"/>
    <cellStyle name="Percent" xfId="1" builtinId="5"/>
    <cellStyle name="Warning Text" xfId="2" builtinId="11"/>
  </cellStyles>
  <dxfs count="160">
    <dxf>
      <font>
        <b val="0"/>
        <i val="0"/>
        <strike val="0"/>
        <condense val="0"/>
        <extend val="0"/>
        <outline val="0"/>
        <shadow val="0"/>
        <u val="none"/>
        <vertAlign val="baseline"/>
        <sz val="11"/>
        <color indexed="8"/>
        <name val="Calibri"/>
        <scheme val="none"/>
      </font>
      <numFmt numFmtId="164" formatCode="&quot;$&quot;#,##0.00;\(&quot;$&quot;#,##0.00\)"/>
      <fill>
        <patternFill patternType="none">
          <fgColor indexed="64"/>
          <bgColor indexed="65"/>
        </patternFill>
      </fill>
      <alignment horizontal="right" vertical="top"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scheme val="none"/>
      </font>
      <numFmt numFmtId="164" formatCode="&quot;$&quot;#,##0.00;\(&quot;$&quot;#,##0.00\)"/>
      <fill>
        <patternFill patternType="none">
          <fgColor indexed="64"/>
          <bgColor indexed="65"/>
        </patternFill>
      </fill>
      <alignment horizontal="right" vertical="top"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top"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top"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top"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1"/>
        <color indexed="8"/>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border outline="0">
        <top style="thin">
          <color indexed="22"/>
        </top>
      </border>
    </dxf>
    <dxf>
      <border outline="0">
        <top style="thin">
          <color indexed="8"/>
        </top>
        <bottom style="thin">
          <color indexed="22"/>
        </bottom>
      </border>
    </dxf>
    <dxf>
      <alignment vertical="top" textRotation="0" wrapText="1" indent="0" justifyLastLine="0" shrinkToFit="0" readingOrder="0"/>
    </dxf>
    <dxf>
      <border>
        <bottom style="thin">
          <color indexed="8"/>
        </bottom>
      </border>
    </dxf>
    <dxf>
      <font>
        <b val="0"/>
        <i val="0"/>
        <strike val="0"/>
        <condense val="0"/>
        <extend val="0"/>
        <outline val="0"/>
        <shadow val="0"/>
        <u val="none"/>
        <vertAlign val="baseline"/>
        <sz val="11"/>
        <color theme="0"/>
        <name val="Calibri"/>
        <scheme val="none"/>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bottom/>
        <vertical style="thin">
          <color theme="0"/>
        </vertical>
        <horizontal/>
      </border>
    </dxf>
    <dxf>
      <font>
        <b val="0"/>
        <i val="0"/>
        <strike val="0"/>
        <condense val="0"/>
        <extend val="0"/>
        <outline val="0"/>
        <shadow val="0"/>
        <u val="none"/>
        <vertAlign val="baseline"/>
        <sz val="11"/>
        <color indexed="8"/>
        <name val="Calibri"/>
        <scheme val="none"/>
      </font>
      <numFmt numFmtId="14" formatCode="0.00%"/>
      <fill>
        <patternFill patternType="none">
          <fgColor indexed="64"/>
          <bgColor indexed="65"/>
        </patternFill>
      </fill>
      <alignment horizontal="right" vertical="bottom" textRotation="0" wrapText="1" indent="0" justifyLastLine="0" shrinkToFit="0" readingOrder="0"/>
      <border diagonalUp="0" diagonalDown="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1"/>
        <color indexed="8"/>
        <name val="Calibri"/>
        <scheme val="none"/>
      </font>
      <numFmt numFmtId="14" formatCode="0.00%"/>
      <fill>
        <patternFill patternType="none">
          <fgColor indexed="64"/>
          <bgColor indexed="65"/>
        </patternFill>
      </fill>
      <alignment horizontal="right" vertical="bottom" textRotation="0" wrapText="1" indent="0" justifyLastLine="0" shrinkToFit="0" readingOrder="0"/>
      <border diagonalUp="0" diagonalDown="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1"/>
        <color indexed="8"/>
        <name val="Calibri"/>
        <scheme val="none"/>
      </font>
      <numFmt numFmtId="14" formatCode="0.00%"/>
      <fill>
        <patternFill patternType="none">
          <fgColor indexed="64"/>
          <bgColor indexed="65"/>
        </patternFill>
      </fill>
      <alignment horizontal="right" vertical="bottom" textRotation="0" wrapText="1" indent="0" justifyLastLine="0" shrinkToFit="0" readingOrder="0"/>
      <border diagonalUp="0" diagonalDown="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1"/>
        <color indexed="8"/>
        <name val="Calibri"/>
        <scheme val="none"/>
      </font>
      <numFmt numFmtId="14" formatCode="0.00%"/>
      <fill>
        <patternFill patternType="none">
          <fgColor indexed="64"/>
          <bgColor indexed="65"/>
        </patternFill>
      </fill>
      <alignment horizontal="center" vertical="bottom"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1"/>
        <color indexed="8"/>
        <name val="Calibri"/>
        <scheme val="none"/>
      </font>
      <numFmt numFmtId="14" formatCode="0.00%"/>
      <fill>
        <patternFill patternType="none">
          <fgColor indexed="64"/>
          <bgColor indexed="65"/>
        </patternFill>
      </fill>
      <alignment horizontal="center" vertical="bottom"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1"/>
        <color indexed="8"/>
        <name val="Calibri"/>
        <scheme val="none"/>
      </font>
      <numFmt numFmtId="14" formatCode="0.00%"/>
      <fill>
        <patternFill patternType="none">
          <fgColor indexed="64"/>
          <bgColor indexed="65"/>
        </patternFill>
      </fill>
      <alignment horizontal="center"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scheme val="none"/>
      </font>
      <numFmt numFmtId="14" formatCode="0.00%"/>
      <fill>
        <patternFill patternType="none">
          <fgColor indexed="64"/>
          <bgColor indexed="65"/>
        </patternFill>
      </fill>
      <alignment horizontal="center"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scheme val="none"/>
      </font>
      <numFmt numFmtId="14" formatCode="0.00%"/>
      <fill>
        <patternFill patternType="none">
          <fgColor indexed="64"/>
          <bgColor indexed="65"/>
        </patternFill>
      </fill>
      <alignment horizontal="center" vertical="bottom"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bottom"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1"/>
        <color indexed="8"/>
        <name val="Calibri"/>
        <scheme val="none"/>
      </font>
      <numFmt numFmtId="14" formatCode="0.00%"/>
      <fill>
        <patternFill patternType="none">
          <fgColor indexed="64"/>
          <bgColor indexed="65"/>
        </patternFill>
      </fill>
      <alignment horizontal="center" vertical="bottom"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1"/>
        <color indexed="8"/>
        <name val="Calibri"/>
        <scheme val="none"/>
      </font>
      <numFmt numFmtId="14" formatCode="0.00%"/>
      <fill>
        <patternFill patternType="none">
          <fgColor indexed="64"/>
          <bgColor indexed="65"/>
        </patternFill>
      </fill>
      <alignment horizontal="center" vertical="bottom"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bottom"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1"/>
        <color indexed="8"/>
        <name val="Calibri"/>
        <scheme val="none"/>
      </font>
      <numFmt numFmtId="14" formatCode="0.00%"/>
      <fill>
        <patternFill patternType="none">
          <fgColor indexed="64"/>
          <bgColor indexed="65"/>
        </patternFill>
      </fill>
      <alignment horizontal="center" vertical="bottom"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1"/>
        <color indexed="8"/>
        <name val="Calibri"/>
        <scheme val="none"/>
      </font>
      <numFmt numFmtId="14" formatCode="0.00%"/>
      <fill>
        <patternFill patternType="none">
          <fgColor indexed="64"/>
          <bgColor indexed="65"/>
        </patternFill>
      </fill>
      <alignment horizontal="center" vertical="bottom"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bottom"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1"/>
        <color indexed="8"/>
        <name val="Calibri"/>
        <scheme val="none"/>
      </font>
      <numFmt numFmtId="164" formatCode="&quot;$&quot;#,##0.00;\(&quot;$&quot;#,##0.00\)"/>
      <fill>
        <patternFill patternType="none">
          <fgColor indexed="64"/>
          <bgColor indexed="65"/>
        </patternFill>
      </fill>
      <alignment horizontal="center" vertical="bottom"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1"/>
        <color indexed="8"/>
        <name val="Calibri"/>
        <scheme val="none"/>
      </font>
      <numFmt numFmtId="164" formatCode="&quot;$&quot;#,##0.00;\(&quot;$&quot;#,##0.00\)"/>
      <fill>
        <patternFill patternType="none">
          <fgColor indexed="64"/>
          <bgColor indexed="65"/>
        </patternFill>
      </fill>
      <alignment horizontal="center" vertical="bottom"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1"/>
        <color indexed="8"/>
        <name val="Calibri"/>
        <scheme val="none"/>
      </font>
      <numFmt numFmtId="14" formatCode="0.00%"/>
      <fill>
        <patternFill patternType="none">
          <fgColor indexed="64"/>
          <bgColor indexed="65"/>
        </patternFill>
      </fill>
      <alignment horizontal="center" vertical="bottom"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1"/>
        <color indexed="8"/>
        <name val="Calibri"/>
        <scheme val="none"/>
      </font>
      <numFmt numFmtId="14" formatCode="0.00%"/>
      <fill>
        <patternFill patternType="none">
          <fgColor indexed="64"/>
          <bgColor indexed="65"/>
        </patternFill>
      </fill>
      <alignment horizontal="center" vertical="bottom"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bottom"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1"/>
        <color indexed="8"/>
        <name val="Calibri"/>
        <scheme val="none"/>
      </font>
      <numFmt numFmtId="14" formatCode="0.00%"/>
      <fill>
        <patternFill patternType="none">
          <fgColor indexed="64"/>
          <bgColor indexed="65"/>
        </patternFill>
      </fill>
      <alignment horizontal="center" vertical="bottom"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1"/>
        <color indexed="8"/>
        <name val="Calibri"/>
        <scheme val="none"/>
      </font>
      <numFmt numFmtId="14" formatCode="0.00%"/>
      <fill>
        <patternFill patternType="none">
          <fgColor indexed="64"/>
          <bgColor indexed="65"/>
        </patternFill>
      </fill>
      <alignment horizontal="center" vertical="bottom"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bottom"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border outline="0">
        <top style="thin">
          <color indexed="22"/>
        </top>
      </border>
    </dxf>
    <dxf>
      <border outline="0">
        <top style="thin">
          <color indexed="8"/>
        </top>
        <bottom style="thin">
          <color indexed="22"/>
        </bottom>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right" vertical="bottom" textRotation="0" wrapText="1" indent="0" justifyLastLine="0" shrinkToFit="0" readingOrder="0"/>
    </dxf>
    <dxf>
      <border outline="0">
        <bottom style="thin">
          <color indexed="8"/>
        </bottom>
      </border>
    </dxf>
    <dxf>
      <font>
        <b val="0"/>
        <i val="0"/>
        <strike val="0"/>
        <condense val="0"/>
        <extend val="0"/>
        <outline val="0"/>
        <shadow val="0"/>
        <u val="none"/>
        <vertAlign val="baseline"/>
        <sz val="11"/>
        <color theme="0"/>
        <name val="Calibri"/>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8"/>
        </left>
        <right style="thin">
          <color indexed="8"/>
        </right>
        <top/>
        <bottom/>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top"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top"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top"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top"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1"/>
        <color indexed="8"/>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indexed="22"/>
        </left>
        <right style="thin">
          <color indexed="22"/>
        </right>
        <top style="thin">
          <color indexed="22"/>
        </top>
        <bottom style="thin">
          <color indexed="22"/>
        </bottom>
      </border>
    </dxf>
    <dxf>
      <border outline="0">
        <top style="thin">
          <color indexed="22"/>
        </top>
      </border>
    </dxf>
    <dxf>
      <border outline="0">
        <top style="thin">
          <color indexed="8"/>
        </top>
        <bottom style="thin">
          <color indexed="22"/>
        </bottom>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top" textRotation="0" wrapText="1" indent="0" justifyLastLine="0" shrinkToFit="0" readingOrder="0"/>
    </dxf>
    <dxf>
      <border>
        <bottom style="thin">
          <color indexed="8"/>
        </bottom>
      </border>
    </dxf>
    <dxf>
      <font>
        <b val="0"/>
        <i val="0"/>
        <strike val="0"/>
        <condense val="0"/>
        <extend val="0"/>
        <outline val="0"/>
        <shadow val="0"/>
        <u val="none"/>
        <vertAlign val="baseline"/>
        <sz val="11"/>
        <color theme="0"/>
        <name val="Calibri"/>
        <scheme val="none"/>
      </font>
      <fill>
        <patternFill patternType="none">
          <fgColor indexed="64"/>
          <bgColor auto="1"/>
        </patternFill>
      </fill>
      <alignment horizontal="center" vertical="bottom" textRotation="0" wrapText="1" indent="0" justifyLastLine="0" shrinkToFit="0" readingOrder="0"/>
      <border diagonalUp="0" diagonalDown="0">
        <left style="thin">
          <color theme="0"/>
        </left>
        <right style="thin">
          <color theme="0"/>
        </right>
        <top/>
        <bottom/>
        <vertical style="thin">
          <color theme="0"/>
        </vertical>
        <horizontal/>
      </border>
    </dxf>
    <dxf>
      <numFmt numFmtId="4" formatCode="#,##0.00"/>
      <alignment horizontal="center" vertical="bottom" textRotation="0" wrapText="0" indent="0" justifyLastLine="0" shrinkToFit="0" readingOrder="0"/>
    </dxf>
    <dxf>
      <numFmt numFmtId="4" formatCode="#,##0.00"/>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alignment horizontal="center" vertical="top" textRotation="0" wrapText="0" indent="0" justifyLastLine="0" shrinkToFit="0" readingOrder="0"/>
    </dxf>
    <dxf>
      <numFmt numFmtId="10" formatCode="&quot;$&quot;#,##0_);[Red]\(&quot;$&quot;#,##0\)"/>
      <alignment horizontal="center" vertical="bottom" textRotation="0" wrapText="0" indent="0" justifyLastLine="0" shrinkToFit="0" readingOrder="0"/>
    </dxf>
    <dxf>
      <numFmt numFmtId="10" formatCode="&quot;$&quot;#,##0_);[Red]\(&quot;$&quot;#,##0\)"/>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alignment horizontal="center" vertical="top" textRotation="0" wrapText="0" indent="0" justifyLastLine="0" shrinkToFit="0" readingOrder="0"/>
    </dxf>
    <dxf>
      <numFmt numFmtId="4" formatCode="#,##0.00"/>
      <alignment horizontal="general" vertical="top" textRotation="0" wrapText="0" indent="0" justifyLastLine="0" shrinkToFit="0" readingOrder="0"/>
    </dxf>
    <dxf>
      <numFmt numFmtId="4" formatCode="#,##0.0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0" formatCode="General"/>
      <alignment horizontal="general" vertical="top" textRotation="0" wrapText="1" indent="0" justifyLastLine="0" shrinkToFit="0" readingOrder="0"/>
    </dxf>
    <dxf>
      <numFmt numFmtId="0" formatCode="General"/>
      <alignment horizontal="center" vertical="top" textRotation="0" wrapText="0" indent="0" justifyLastLine="0" shrinkToFit="0" readingOrder="0"/>
    </dxf>
    <dxf>
      <numFmt numFmtId="0" formatCode="General"/>
      <alignment horizontal="center" vertical="top" textRotation="0" wrapText="0" indent="0" justifyLastLine="0" shrinkToFit="0" readingOrder="0"/>
    </dxf>
    <dxf>
      <numFmt numFmtId="0" formatCode="General"/>
      <alignment horizontal="center" vertical="top" textRotation="0" wrapText="0" indent="0" justifyLastLine="0" shrinkToFit="0" readingOrder="0"/>
    </dxf>
    <dxf>
      <numFmt numFmtId="0" formatCode="General"/>
      <alignment horizontal="left" vertical="top" textRotation="0" wrapText="1" indent="0" justifyLastLine="0" shrinkToFit="0" readingOrder="0"/>
    </dxf>
    <dxf>
      <alignment vertical="top" textRotation="0" indent="0" justifyLastLine="0" shrinkToFit="0" readingOrder="0"/>
    </dxf>
    <dxf>
      <alignment horizontal="center" vertical="top" textRotation="0" wrapText="1"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0" formatCode="General"/>
      <alignment horizontal="center" vertical="top" textRotation="0" wrapText="0" indent="0" justifyLastLine="0" shrinkToFit="0" readingOrder="0"/>
    </dxf>
    <dxf>
      <numFmt numFmtId="10" formatCode="&quot;$&quot;#,##0_);[Red]\(&quot;$&quot;#,##0\)"/>
    </dxf>
    <dxf>
      <numFmt numFmtId="10" formatCode="&quot;$&quot;#,##0_);[Red]\(&quot;$&quot;#,##0\)"/>
    </dxf>
    <dxf>
      <numFmt numFmtId="0" formatCode="General"/>
    </dxf>
    <dxf>
      <numFmt numFmtId="14" formatCode="0.00%"/>
      <alignment horizontal="general" vertical="top" textRotation="0" wrapText="0" indent="0" justifyLastLine="0" shrinkToFit="0" readingOrder="0"/>
    </dxf>
    <dxf>
      <numFmt numFmtId="14" formatCode="0.00%"/>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numFmt numFmtId="14" formatCode="0.00%"/>
      <alignment horizontal="general" vertical="top" textRotation="0" wrapText="0" indent="0" justifyLastLine="0" shrinkToFit="0" readingOrder="0"/>
    </dxf>
    <dxf>
      <numFmt numFmtId="14" formatCode="0.00%"/>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numFmt numFmtId="14" formatCode="0.00%"/>
      <alignment horizontal="general" vertical="top" textRotation="0" wrapText="0" indent="0" justifyLastLine="0" shrinkToFit="0" readingOrder="0"/>
    </dxf>
    <dxf>
      <numFmt numFmtId="14" formatCode="0.00%"/>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center" vertical="top"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center" vertical="top" textRotation="0" wrapText="0" indent="0" justifyLastLine="0" shrinkToFit="0" readingOrder="0"/>
    </dxf>
    <dxf>
      <font>
        <b val="0"/>
        <i val="0"/>
        <strike val="0"/>
        <condense val="0"/>
        <extend val="0"/>
        <outline val="0"/>
        <shadow val="0"/>
        <u val="none"/>
        <vertAlign val="baseline"/>
        <sz val="11"/>
        <color theme="1"/>
        <name val="Calibri"/>
        <scheme val="minor"/>
      </font>
      <numFmt numFmtId="0" formatCode="General"/>
      <alignment horizontal="center" vertical="top"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center" vertical="top"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center" vertical="top" textRotation="0" wrapText="0" indent="0" justifyLastLine="0" shrinkToFit="0" readingOrder="0"/>
    </dxf>
    <dxf>
      <font>
        <b val="0"/>
        <i val="0"/>
        <strike val="0"/>
        <condense val="0"/>
        <extend val="0"/>
        <outline val="0"/>
        <shadow val="0"/>
        <u val="none"/>
        <vertAlign val="baseline"/>
        <sz val="11"/>
        <color theme="1"/>
        <name val="Calibri"/>
        <scheme val="minor"/>
      </font>
      <numFmt numFmtId="0" formatCode="General"/>
      <alignment horizontal="center" vertical="top" textRotation="0" wrapText="0" indent="0" justifyLastLine="0" shrinkToFit="0" readingOrder="0"/>
    </dxf>
    <dxf>
      <font>
        <b val="0"/>
        <i val="0"/>
        <strike val="0"/>
        <condense val="0"/>
        <extend val="0"/>
        <outline val="0"/>
        <shadow val="0"/>
        <u val="none"/>
        <vertAlign val="baseline"/>
        <sz val="11"/>
        <color theme="1"/>
        <name val="Calibri"/>
        <scheme val="minor"/>
      </font>
      <numFmt numFmtId="10" formatCode="&quot;$&quot;#,##0_);[Red]\(&quot;$&quot;#,##0\)"/>
      <alignment horizontal="center" vertical="top" textRotation="0" wrapText="0" indent="0" justifyLastLine="0" shrinkToFit="0" readingOrder="0"/>
    </dxf>
    <dxf>
      <font>
        <b val="0"/>
        <i val="0"/>
        <strike val="0"/>
        <condense val="0"/>
        <extend val="0"/>
        <outline val="0"/>
        <shadow val="0"/>
        <u val="none"/>
        <vertAlign val="baseline"/>
        <sz val="11"/>
        <color theme="1"/>
        <name val="Calibri"/>
        <scheme val="minor"/>
      </font>
      <numFmt numFmtId="10" formatCode="&quot;$&quot;#,##0_);[Red]\(&quot;$&quot;#,##0\)"/>
      <alignment horizontal="center" vertical="top" textRotation="0" wrapText="0" indent="0" justifyLastLine="0" shrinkToFit="0" readingOrder="0"/>
    </dxf>
    <dxf>
      <numFmt numFmtId="14" formatCode="0.00%"/>
      <alignment horizontal="center" vertical="top" textRotation="0" wrapText="0" indent="0" justifyLastLine="0" shrinkToFit="0" readingOrder="0"/>
    </dxf>
    <dxf>
      <numFmt numFmtId="14" formatCode="0.00%"/>
      <alignment horizontal="center" vertical="top" textRotation="0" wrapText="0" indent="0" justifyLastLine="0" shrinkToFit="0" readingOrder="0"/>
    </dxf>
    <dxf>
      <numFmt numFmtId="0" formatCode="General"/>
      <alignment horizontal="center" vertical="top" textRotation="0" wrapText="0" indent="0" justifyLastLine="0" shrinkToFit="0" readingOrder="0"/>
    </dxf>
    <dxf>
      <numFmt numFmtId="0" formatCode="General"/>
      <alignment horizontal="center" vertical="top" textRotation="0" wrapText="0" indent="0" justifyLastLine="0" shrinkToFit="0" readingOrder="0"/>
    </dxf>
    <dxf>
      <numFmt numFmtId="0" formatCode="General"/>
      <alignment horizontal="center" vertical="top" textRotation="0" wrapText="0" indent="0" justifyLastLine="0" shrinkToFit="0" readingOrder="0"/>
    </dxf>
    <dxf>
      <numFmt numFmtId="0" formatCode="General"/>
      <alignment horizontal="center"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indent="0" justifyLastLine="0" shrinkToFit="0" readingOrder="0"/>
    </dxf>
    <dxf>
      <numFmt numFmtId="10" formatCode="&quot;$&quot;#,##0_);[Red]\(&quot;$&quot;#,##0\)"/>
      <alignment horizontal="general" vertical="top" textRotation="0" indent="0" justifyLastLine="0" shrinkToFit="0" readingOrder="0"/>
    </dxf>
    <dxf>
      <numFmt numFmtId="30" formatCode="@"/>
      <alignment horizontal="center" vertical="top" textRotation="0" wrapText="0" indent="0" justifyLastLine="0" shrinkToFit="0" readingOrder="0"/>
    </dxf>
    <dxf>
      <numFmt numFmtId="30" formatCode="@"/>
      <alignment horizontal="center" vertical="top" textRotation="0" wrapText="0" indent="0" justifyLastLine="0" shrinkToFit="0" readingOrder="0"/>
    </dxf>
    <dxf>
      <alignment horizontal="center" vertical="top" textRotation="0" wrapText="0" indent="0" justifyLastLine="0" shrinkToFit="0" readingOrder="0"/>
    </dxf>
    <dxf>
      <alignment horizontal="center" vertical="top" textRotation="0" wrapText="0" indent="0" justifyLastLine="0" shrinkToFit="0" readingOrder="0"/>
    </dxf>
    <dxf>
      <alignment horizontal="general" vertical="top" textRotation="0" wrapText="1" indent="0" justifyLastLine="0" shrinkToFit="0" readingOrder="0"/>
    </dxf>
    <dxf>
      <numFmt numFmtId="10" formatCode="&quot;$&quot;#,##0_);[Red]\(&quot;$&quot;#,##0\)"/>
      <alignment horizontal="general" vertical="top" textRotation="0" indent="0" justifyLastLine="0" shrinkToFit="0" readingOrder="0"/>
    </dxf>
    <dxf>
      <alignment horizontal="center" vertical="top" textRotation="0"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numFmt numFmtId="2" formatCode="0.00"/>
      <alignment horizontal="center" vertical="top" textRotation="0" wrapText="0" indent="0" justifyLastLine="0" shrinkToFit="0" readingOrder="0"/>
    </dxf>
    <dxf>
      <numFmt numFmtId="2" formatCode="0.00"/>
      <alignment horizontal="center" vertical="top" textRotation="0" wrapText="0" indent="0" justifyLastLine="0" shrinkToFit="0" readingOrder="0"/>
    </dxf>
    <dxf>
      <alignment horizontal="general" vertical="top" textRotation="0" wrapText="1" indent="0" justifyLastLine="0" shrinkToFit="0" readingOrder="0"/>
    </dxf>
    <dxf>
      <alignment horizontal="general" vertical="top" textRotation="0" indent="0" justifyLastLine="0" shrinkToFit="0" readingOrder="0"/>
    </dxf>
    <dxf>
      <alignment horizontal="center" vertical="center" textRotation="0" wrapText="1" indent="0" justifyLastLine="0" shrinkToFit="0" readingOrder="0"/>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theme="0"/>
      </font>
      <fill>
        <patternFill>
          <bgColor rgb="FFC00000"/>
        </patternFill>
      </fill>
    </dxf>
    <dxf>
      <font>
        <color theme="0"/>
      </font>
      <fill>
        <patternFill>
          <bgColor rgb="FFC00000"/>
        </patternFill>
      </fill>
    </dxf>
    <dxf>
      <fill>
        <patternFill>
          <bgColor theme="5" tint="0.79998168889431442"/>
        </patternFill>
      </fill>
    </dxf>
    <dxf>
      <font>
        <color theme="0"/>
      </font>
      <fill>
        <patternFill patternType="solid">
          <bgColor rgb="FFC00000"/>
        </patternFill>
      </fill>
    </dxf>
    <dxf>
      <font>
        <color theme="0"/>
      </font>
      <fill>
        <patternFill>
          <bgColor rgb="FFC00000"/>
        </patternFill>
      </fill>
    </dxf>
    <dxf>
      <fill>
        <patternFill>
          <bgColor theme="5" tint="0.79998168889431442"/>
        </patternFill>
      </fill>
    </dxf>
    <dxf>
      <fill>
        <patternFill patternType="none">
          <bgColor auto="1"/>
        </patternFill>
      </fill>
      <border>
        <left style="thin">
          <color theme="3" tint="0.39994506668294322"/>
        </left>
        <right style="thin">
          <color theme="3" tint="0.39994506668294322"/>
        </right>
        <top style="thin">
          <color theme="3" tint="0.39994506668294322"/>
        </top>
        <bottom style="thin">
          <color theme="3" tint="0.39994506668294322"/>
        </bottom>
        <vertical style="thin">
          <color theme="3" tint="0.39994506668294322"/>
        </vertical>
        <horizontal style="thin">
          <color theme="3" tint="0.39994506668294322"/>
        </horizontal>
      </border>
    </dxf>
    <dxf>
      <border>
        <left style="thin">
          <color theme="4"/>
        </left>
      </border>
    </dxf>
    <dxf>
      <fill>
        <patternFill>
          <bgColor theme="0" tint="-4.9989318521683403E-2"/>
        </patternFill>
      </fill>
      <border>
        <left style="thin">
          <color theme="3" tint="0.39994506668294322"/>
        </left>
        <right style="thin">
          <color theme="3" tint="0.39994506668294322"/>
        </right>
        <top style="thin">
          <color theme="3" tint="0.39994506668294322"/>
        </top>
        <bottom style="thin">
          <color theme="3" tint="0.39994506668294322"/>
        </bottom>
      </border>
    </dxf>
    <dxf>
      <border>
        <top style="thin">
          <color theme="4"/>
        </top>
      </border>
    </dxf>
    <dxf>
      <font>
        <b/>
        <color theme="1"/>
      </font>
    </dxf>
    <dxf>
      <font>
        <b/>
        <color theme="1"/>
      </font>
    </dxf>
    <dxf>
      <font>
        <b/>
        <color theme="1"/>
      </font>
      <border>
        <top style="double">
          <color theme="4"/>
        </top>
      </border>
    </dxf>
    <dxf>
      <font>
        <b/>
        <color theme="0"/>
      </font>
      <fill>
        <patternFill patternType="solid">
          <fgColor theme="3" tint="0.39994506668294322"/>
          <bgColor theme="3" tint="0.39994506668294322"/>
        </patternFill>
      </fill>
      <border>
        <vertical style="thin">
          <color theme="0"/>
        </vertical>
      </border>
    </dxf>
    <dxf>
      <font>
        <color theme="1"/>
      </font>
      <border>
        <left style="thin">
          <color theme="3" tint="0.39991454817346722"/>
        </left>
        <right style="thin">
          <color theme="3" tint="0.39991454817346722"/>
        </right>
        <top style="thin">
          <color theme="3" tint="0.39991454817346722"/>
        </top>
        <bottom style="thin">
          <color theme="3" tint="0.39991454817346722"/>
        </bottom>
        <vertical style="thin">
          <color theme="3" tint="0.39991454817346722"/>
        </vertical>
        <horizontal style="thin">
          <color theme="3" tint="0.39991454817346722"/>
        </horizontal>
      </border>
    </dxf>
  </dxfs>
  <tableStyles count="1" defaultTableStyle="TableStyleMedium2" defaultPivotStyle="PivotStyleLight16">
    <tableStyle name="TableStyleLight9 2" pivot="0" count="9">
      <tableStyleElement type="wholeTable" dxfId="159"/>
      <tableStyleElement type="headerRow" dxfId="158"/>
      <tableStyleElement type="totalRow" dxfId="157"/>
      <tableStyleElement type="firstColumn" dxfId="156"/>
      <tableStyleElement type="lastColumn" dxfId="155"/>
      <tableStyleElement type="firstRowStripe" dxfId="154"/>
      <tableStyleElement type="secondRowStripe" dxfId="153"/>
      <tableStyleElement type="firstColumnStripe" dxfId="152"/>
      <tableStyleElement type="secondColumnStripe" dxfId="151"/>
    </tableStyle>
  </tableStyles>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queryTables/queryTable1.xml><?xml version="1.0" encoding="utf-8"?>
<queryTable xmlns="http://schemas.openxmlformats.org/spreadsheetml/2006/main" name="ExternalData_1" adjustColumnWidth="0" connectionId="21" autoFormatId="16" applyNumberFormats="0" applyBorderFormats="0" applyFontFormats="1" applyPatternFormats="1" applyAlignmentFormats="0" applyWidthHeightFormats="0">
  <queryTableRefresh nextId="10">
    <queryTableFields count="9">
      <queryTableField id="1" name="Position / Role Title" tableColumnId="1"/>
      <queryTableField id="2" name="Program / Service Area" tableColumnId="2"/>
      <queryTableField id="3" name="Fund Detail" tableColumnId="3"/>
      <queryTableField id="4" name="Subobject" tableColumnId="4"/>
      <queryTableField id="5" name="Description" tableColumnId="5"/>
      <queryTableField id="6" name="Yr1 Dollars" tableColumnId="6"/>
      <queryTableField id="7" name="Yr2 Dollars" tableColumnId="7"/>
      <queryTableField id="8" name="Yr1 Positions" tableColumnId="8"/>
      <queryTableField id="9" name="Yr2 Positions" tableColumnId="9"/>
    </queryTableFields>
  </queryTableRefresh>
</queryTable>
</file>

<file path=xl/queryTables/queryTable2.xml><?xml version="1.0" encoding="utf-8"?>
<queryTable xmlns="http://schemas.openxmlformats.org/spreadsheetml/2006/main" name="ExternalData_1" adjustColumnWidth="0" connectionId="2" autoFormatId="16" applyNumberFormats="0" applyBorderFormats="0" applyFontFormats="1" applyPatternFormats="1" applyAlignmentFormats="0" applyWidthHeightFormats="0">
  <queryTableRefresh nextId="9">
    <queryTableFields count="5">
      <queryTableField id="1" name="Program" tableColumnId="19"/>
      <queryTableField id="2" name="Fund" tableColumnId="20"/>
      <queryTableField id="3" name="Subobject" tableColumnId="21"/>
      <queryTableField id="7" name="FY 2023 Dollars Req" tableColumnId="1"/>
      <queryTableField id="8" name="FY 2024 Dollars Req" tableColumnId="2"/>
    </queryTableFields>
  </queryTableRefresh>
</queryTable>
</file>

<file path=xl/queryTables/queryTable3.xml><?xml version="1.0" encoding="utf-8"?>
<queryTable xmlns="http://schemas.openxmlformats.org/spreadsheetml/2006/main" name="ExternalData_1" adjustColumnWidth="0" connectionId="1" autoFormatId="16" applyNumberFormats="0" applyBorderFormats="0" applyFontFormats="1" applyPatternFormats="1" applyAlignmentFormats="0" applyWidthHeightFormats="0">
  <queryTableRefresh nextId="8">
    <queryTableFields count="5">
      <queryTableField id="1" name="Program" tableColumnId="26"/>
      <queryTableField id="2" name="Fund" tableColumnId="27"/>
      <queryTableField id="3" name="Subobject" tableColumnId="28"/>
      <queryTableField id="6" name="FY 2023 Positions Req" tableColumnId="1"/>
      <queryTableField id="7" name="FY 2024 Positions Req" tableColumnId="2"/>
    </queryTableFields>
  </queryTableRefresh>
</queryTable>
</file>

<file path=xl/tables/_rels/table2.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TblPosCalcMain" displayName="TblPosCalcMain" ref="C5:BM96" totalsRowShown="0" headerRowDxfId="137" dataDxfId="136">
  <autoFilter ref="C5:BM96"/>
  <tableColumns count="63">
    <tableColumn id="1" name="Enter Position / Role Title" dataDxfId="135"/>
    <tableColumn id="2" name="Enter Position Count Year 1" dataDxfId="134"/>
    <tableColumn id="72" name="Enter Position Count Year 2" dataDxfId="133"/>
    <tableColumn id="3" name="Select Salary Subobject" dataDxfId="132"/>
    <tableColumn id="4" name="Select Retirement System" dataDxfId="131"/>
    <tableColumn id="5" name="Deferred Comp Participant?" dataDxfId="130"/>
    <tableColumn id="6" name="Enter Annual Salary" dataDxfId="129"/>
    <tableColumn id="7" name="Select Health Plan" dataDxfId="128"/>
    <tableColumn id="8" name="Enter Pay Periods Year 1" dataDxfId="127"/>
    <tableColumn id="9" name="Enter Pay Periods Year 2" dataDxfId="126"/>
    <tableColumn id="10" name="Five Digit Service Area (Optional)" dataDxfId="125"/>
    <tableColumn id="11" name="Five Digit Fund Detail (Optional)" dataDxfId="124"/>
    <tableColumn id="12" name="Salary Cost Yr1" dataDxfId="123">
      <calculatedColumnFormula>ROUND(TblPosCalcMain[[#This Row],[Enter Position Count Year 1]]*TblPosCalcMain[[#This Row],[Enter Annual Salary]]*(TblPosCalcMain[[#This Row],[Enter Pay Periods Year 1]]/24),0)</calculatedColumnFormula>
    </tableColumn>
    <tableColumn id="13" name="Salary Cost Yr2" dataDxfId="122">
      <calculatedColumnFormula>ROUND(TblPosCalcMain[[#This Row],[Enter Position Count Year 2]]*TblPosCalcMain[[#This Row],[Enter Annual Salary]]*(TblPosCalcMain[[#This Row],[Enter Pay Periods Year 2]]/24),0)</calculatedColumnFormula>
    </tableColumn>
    <tableColumn id="19" name="Social Security Cost Yr1" dataDxfId="121">
      <calculatedColumnFormula>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calculatedColumnFormula>
    </tableColumn>
    <tableColumn id="28" name="Social Security Cost Yr2" dataDxfId="120">
      <calculatedColumnFormula>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calculatedColumnFormula>
    </tableColumn>
    <tableColumn id="29" name="Medicare Cost Yr1" dataDxfId="119">
      <calculatedColumnFormula>IF(TblPosCalcMain[[#This Row],[Salary Cost Yr1]]=0,0,ROUND(TblPosCalcMain[[#This Row],[Salary Cost Yr1]]*TblPosCalcMain[[#This Row],[Medicare Rate Yr1]],0))</calculatedColumnFormula>
    </tableColumn>
    <tableColumn id="26" name="Medicare Cost Yr2" dataDxfId="118">
      <calculatedColumnFormula>IF(TblPosCalcMain[[#This Row],[Salary Cost Yr2]]=0,0,ROUND(TblPosCalcMain[[#This Row],[Salary Cost Yr2]]*TblPosCalcMain[[#This Row],[Medicare Rate Yr2]],0))</calculatedColumnFormula>
    </tableColumn>
    <tableColumn id="51" name="Retirement Cost Yr1" dataDxfId="117">
      <calculatedColumnFormula>IF(TblPosCalcMain[[#This Row],[Salary Cost Yr1]]=0,0,ROUND(TblPosCalcMain[[#This Row],[Salary Cost Yr1]]*TblPosCalcMain[[#This Row],[Retirement Rate Yr1]],0))</calculatedColumnFormula>
    </tableColumn>
    <tableColumn id="50" name="Retirement Cost Yr2" dataDxfId="116">
      <calculatedColumnFormula>IF(TblPosCalcMain[[#This Row],[Salary Cost Yr2]]=0,0,ROUND(TblPosCalcMain[[#This Row],[Salary Cost Yr2]]*TblPosCalcMain[[#This Row],[Retirement Rate Yr2]],0))</calculatedColumnFormula>
    </tableColumn>
    <tableColumn id="30" name="Group Life Cost Yr1" dataDxfId="115">
      <calculatedColumnFormula>IF(TblPosCalcMain[[#This Row],[Salary Cost Yr1]]=0,0,ROUND(TblPosCalcMain[[#This Row],[Salary Cost Yr1]]*TblPosCalcMain[[#This Row],[Group Life Rate Yr1]],0))</calculatedColumnFormula>
    </tableColumn>
    <tableColumn id="31" name="Group Life Cost Yr2" dataDxfId="114">
      <calculatedColumnFormula>IF(TblPosCalcMain[[#This Row],[Salary Cost Yr2]]=0,0,ROUND(TblPosCalcMain[[#This Row],[Salary Cost Yr2]]*TblPosCalcMain[[#This Row],[Group Life Rate Yr2]],0))</calculatedColumnFormula>
    </tableColumn>
    <tableColumn id="32" name="Retiree Health Credit Cost Yr1" dataDxfId="113">
      <calculatedColumnFormula>IF(TblPosCalcMain[[#This Row],[Salary Cost Yr1]]=0,0,ROUND(TblPosCalcMain[[#This Row],[Salary Cost Yr1]]*TblPosCalcMain[[#This Row],[Retiree Health Cred Rate Yr1]],0))</calculatedColumnFormula>
    </tableColumn>
    <tableColumn id="33" name="Retiree Health Credit Cost Yr2" dataDxfId="112">
      <calculatedColumnFormula>IF(TblPosCalcMain[[#This Row],[Salary Cost Yr2]]=0,0,ROUND(TblPosCalcMain[[#This Row],[Salary Cost Yr2]]*TblPosCalcMain[[#This Row],[Retiree Health Cred Rate Yr2]],0))</calculatedColumnFormula>
    </tableColumn>
    <tableColumn id="34" name="Disability Cost Yr1" dataDxfId="111">
      <calculatedColumnFormula>IF(TblPosCalcMain[[#This Row],[Salary Cost Yr1]]=0,0,ROUND(TblPosCalcMain[[#This Row],[Salary Cost Yr1]]*TblPosCalcMain[[#This Row],[Disability Rate Yr1]],0))</calculatedColumnFormula>
    </tableColumn>
    <tableColumn id="35" name="Disability Cost Yr2" dataDxfId="110">
      <calculatedColumnFormula>IF(TblPosCalcMain[[#This Row],[Salary Cost Yr2]]=0,0,ROUND(TblPosCalcMain[[#This Row],[Salary Cost Yr2]]*TblPosCalcMain[[#This Row],[Disability Rate Yr2]],0))</calculatedColumnFormula>
    </tableColumn>
    <tableColumn id="60" name="Deferred Comp Match Yr1" dataDxfId="109">
      <calculatedColumnFormula>IF(TblPosCalcMain[[#This Row],[Deferred Comp Participant?]]="Yes",ROUND((TblPosCalcMain[[#This Row],[Enter Pay Periods Year 1]]*TblPosCalcMain[[#This Row],[Deferred Comp Match  Per Pay Period Yr1]])*TblPosCalcMain[[#This Row],[Enter Position Count Year 1]],0),0)</calculatedColumnFormula>
    </tableColumn>
    <tableColumn id="59" name="Deferred Comp Match Yr2" dataDxfId="108">
      <calculatedColumnFormula>IF(TblPosCalcMain[[#This Row],[Deferred Comp Participant?]]="Yes",ROUND((TblPosCalcMain[[#This Row],[Enter Pay Periods Year 2]]*TblPosCalcMain[[#This Row],[Deferred Comp Match  Per Pay Period Yr2]])*TblPosCalcMain[[#This Row],[Enter Position Count Year 2]],0),0)</calculatedColumnFormula>
    </tableColumn>
    <tableColumn id="27" name="Health Insurance Cost Yr1" dataDxfId="107">
      <calculatedColumnFormula>IF(ISBLANK(TblPosCalcMain[[#This Row],[Select Health Plan]]),0,ROUND(((TblPosCalcMain[[#This Row],[Health Insurance Premium Yr1]]/24)*TblPosCalcMain[[#This Row],[Enter Pay Periods Year 1]])*TblPosCalcMain[[#This Row],[Enter Position Count Year 1]],0))</calculatedColumnFormula>
    </tableColumn>
    <tableColumn id="24" name="Health Insurance Cost Yr2" dataDxfId="106">
      <calculatedColumnFormula>IF(ISBLANK(TblPosCalcMain[[#This Row],[Select Health Plan]]),0,ROUND(((TblPosCalcMain[[#This Row],[Health Insurance Premium Yr2]]/24)*TblPosCalcMain[[#This Row],[Enter Pay Periods Year 2]])*TblPosCalcMain[[#This Row],[Enter Position Count Year 2]],0))</calculatedColumnFormula>
    </tableColumn>
    <tableColumn id="64" name="Benefit Cost Total Yr1" dataDxfId="105">
      <calculatedColumnFormula>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calculatedColumnFormula>
    </tableColumn>
    <tableColumn id="63" name="Benefit Cost Total Yr2" dataDxfId="104">
      <calculatedColumnFormula>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calculatedColumnFormula>
    </tableColumn>
    <tableColumn id="62" name="Total Salary + Benefits Yr1" dataDxfId="103">
      <calculatedColumnFormula>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calculatedColumnFormula>
    </tableColumn>
    <tableColumn id="61" name="Total Salary + Benefits Yr2" dataDxfId="102">
      <calculatedColumnFormula>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calculatedColumnFormula>
    </tableColumn>
    <tableColumn id="68" name="Salary Subobject Code" dataDxfId="101">
      <calculatedColumnFormula>IF(ISBLANK(TblPosCalcMain[[#This Row],[Select Salary Subobject]]),"",VLOOKUP(TblPosCalcMain[[#This Row],[Select Salary Subobject]],TblSalarySubobjects[],2,FALSE))</calculatedColumnFormula>
    </tableColumn>
    <tableColumn id="69" name="Full Time" dataDxfId="100">
      <calculatedColumnFormula>IF(ISBLANK(TblPosCalcMain[[#This Row],[Select Salary Subobject]]),"",VLOOKUP(TblPosCalcMain[[#This Row],[Select Salary Subobject]],TblSalarySubobjects[],4,FALSE))</calculatedColumnFormula>
    </tableColumn>
    <tableColumn id="67" name="Auth Pos" dataDxfId="99">
      <calculatedColumnFormula>IF(ISBLANK(TblPosCalcMain[[#This Row],[Select Salary Subobject]]),"",VLOOKUP(TblPosCalcMain[[#This Row],[Select Salary Subobject]],TblSalarySubobjects[],5,FALSE))</calculatedColumnFormula>
    </tableColumn>
    <tableColumn id="25" name="Social Security Subobject" dataDxfId="98">
      <calculatedColumnFormula>IF(ISBLANK(TblPosCalcMain[[#This Row],[Select Retirement System]]),"",VLOOKUP(TblPosCalcMain[[#This Row],[Select Retirement System]],TblRetirementOPEBs[],5,FALSE))</calculatedColumnFormula>
    </tableColumn>
    <tableColumn id="22" name="Social Security Rate Yr1" dataDxfId="97" dataCellStyle="Percent">
      <calculatedColumnFormula>IF(ISBLANK(TblPosCalcMain[[#This Row],[Select Retirement System]]),"",VLOOKUP(TblPosCalcMain[[#This Row],[Select Retirement System]],TblRetirementOPEBs[],6,FALSE))</calculatedColumnFormula>
    </tableColumn>
    <tableColumn id="23" name="Social Security Rate Yr2" dataDxfId="96" dataCellStyle="Percent">
      <calculatedColumnFormula>IF(ISBLANK(TblPosCalcMain[[#This Row],[Select Retirement System]]),"",VLOOKUP(TblPosCalcMain[[#This Row],[Select Retirement System]],TblRetirementOPEBs[],7,FALSE))</calculatedColumnFormula>
    </tableColumn>
    <tableColumn id="36" name="Social Security Cap Yr1" dataDxfId="95" dataCellStyle="Percent">
      <calculatedColumnFormula>IF(ISBLANK(TblPosCalcMain[[#This Row],[Select Retirement System]]),"",VLOOKUP(TblPosCalcMain[[#This Row],[Select Retirement System]],TblRetirementOPEBs[],8,FALSE))</calculatedColumnFormula>
    </tableColumn>
    <tableColumn id="37" name="Social Security Cap Yr2" dataDxfId="94" dataCellStyle="Percent">
      <calculatedColumnFormula>IF(ISBLANK(TblPosCalcMain[[#This Row],[Select Retirement System]]),"",VLOOKUP(TblPosCalcMain[[#This Row],[Select Retirement System]],TblRetirementOPEBs[],9,FALSE))</calculatedColumnFormula>
    </tableColumn>
    <tableColumn id="40" name="Medicare Subobject" dataDxfId="93" dataCellStyle="Percent">
      <calculatedColumnFormula>IF(ISBLANK(TblPosCalcMain[[#This Row],[Select Retirement System]]),"",VLOOKUP(TblPosCalcMain[[#This Row],[Select Retirement System]],TblRetirementOPEBs[],10,FALSE))</calculatedColumnFormula>
    </tableColumn>
    <tableColumn id="38" name="Medicare Rate Yr1" dataDxfId="92" dataCellStyle="Percent">
      <calculatedColumnFormula>IF(ISBLANK(TblPosCalcMain[[#This Row],[Select Retirement System]]),"",VLOOKUP(TblPosCalcMain[[#This Row],[Select Retirement System]],TblRetirementOPEBs[],11,FALSE))</calculatedColumnFormula>
    </tableColumn>
    <tableColumn id="39" name="Medicare Rate Yr2" dataDxfId="91" dataCellStyle="Percent">
      <calculatedColumnFormula>IF(ISBLANK(TblPosCalcMain[[#This Row],[Select Retirement System]]),"",VLOOKUP(TblPosCalcMain[[#This Row],[Select Retirement System]],TblRetirementOPEBs[],12,FALSE))</calculatedColumnFormula>
    </tableColumn>
    <tableColumn id="54" name="Retirement Subobject" dataDxfId="90" dataCellStyle="Percent">
      <calculatedColumnFormula>IF(ISBLANK(TblPosCalcMain[[#This Row],[Select Retirement System]]),"",VLOOKUP(TblPosCalcMain[[#This Row],[Select Retirement System]],TblRetirementOPEBs[],2,FALSE))</calculatedColumnFormula>
    </tableColumn>
    <tableColumn id="53" name="Retirement Rate Yr1" dataDxfId="89" dataCellStyle="Percent">
      <calculatedColumnFormula>IF(ISBLANK(TblPosCalcMain[[#This Row],[Select Retirement System]]),"",VLOOKUP(TblPosCalcMain[[#This Row],[Select Retirement System]],TblRetirementOPEBs[],3,FALSE))</calculatedColumnFormula>
    </tableColumn>
    <tableColumn id="52" name="Retirement Rate Yr2" dataDxfId="88" dataCellStyle="Percent">
      <calculatedColumnFormula>IF(ISBLANK(TblPosCalcMain[[#This Row],[Select Retirement System]]),"",VLOOKUP(TblPosCalcMain[[#This Row],[Select Retirement System]],TblRetirementOPEBs[],4,FALSE))</calculatedColumnFormula>
    </tableColumn>
    <tableColumn id="21" name="Group Life Subobject" dataDxfId="87">
      <calculatedColumnFormula>IF(ISBLANK(TblPosCalcMain[[#This Row],[Select Retirement System]]),"",VLOOKUP(TblPosCalcMain[[#This Row],[Select Retirement System]],TblRetirementOPEBs[],13,FALSE))</calculatedColumnFormula>
    </tableColumn>
    <tableColumn id="43" name="Group Life Rate Yr1" dataDxfId="86">
      <calculatedColumnFormula>IF(ISBLANK(TblPosCalcMain[[#This Row],[Select Retirement System]]),"",VLOOKUP(TblPosCalcMain[[#This Row],[Select Retirement System]],TblRetirementOPEBs[],14,FALSE))</calculatedColumnFormula>
    </tableColumn>
    <tableColumn id="44" name="Group Life Rate Yr2" dataDxfId="85">
      <calculatedColumnFormula>IF(ISBLANK(TblPosCalcMain[[#This Row],[Select Retirement System]]),"",VLOOKUP(TblPosCalcMain[[#This Row],[Select Retirement System]],TblRetirementOPEBs[],15,FALSE))</calculatedColumnFormula>
    </tableColumn>
    <tableColumn id="45" name="Retiree Health Cred Subobject" dataDxfId="84">
      <calculatedColumnFormula>IF(ISBLANK(TblPosCalcMain[[#This Row],[Select Retirement System]]),"",VLOOKUP(TblPosCalcMain[[#This Row],[Select Retirement System]],TblRetirementOPEBs[],16,FALSE))</calculatedColumnFormula>
    </tableColumn>
    <tableColumn id="48" name="Retiree Health Cred Rate Yr1" dataDxfId="83">
      <calculatedColumnFormula>IF(ISBLANK(TblPosCalcMain[[#This Row],[Select Retirement System]]),"",VLOOKUP(TblPosCalcMain[[#This Row],[Select Retirement System]],TblRetirementOPEBs[],17,FALSE))</calculatedColumnFormula>
    </tableColumn>
    <tableColumn id="49" name="Retiree Health Cred Rate Yr2" dataDxfId="82">
      <calculatedColumnFormula>IF(ISBLANK(TblPosCalcMain[[#This Row],[Select Retirement System]]),"",VLOOKUP(TblPosCalcMain[[#This Row],[Select Retirement System]],TblRetirementOPEBs[],18,FALSE))</calculatedColumnFormula>
    </tableColumn>
    <tableColumn id="46" name="Disability Subobject" dataDxfId="81">
      <calculatedColumnFormula>IF(ISBLANK(TblPosCalcMain[[#This Row],[Select Retirement System]]),"",VLOOKUP(TblPosCalcMain[[#This Row],[Select Retirement System]],TblRetirementOPEBs[],19,FALSE))</calculatedColumnFormula>
    </tableColumn>
    <tableColumn id="47" name="Disability Rate Yr1" dataDxfId="80">
      <calculatedColumnFormula>IF(ISBLANK(TblPosCalcMain[[#This Row],[Select Retirement System]]),"",VLOOKUP(TblPosCalcMain[[#This Row],[Select Retirement System]],TblRetirementOPEBs[],20,FALSE))</calculatedColumnFormula>
    </tableColumn>
    <tableColumn id="42" name="Disability Rate Yr2" dataDxfId="79">
      <calculatedColumnFormula>IF(ISBLANK(TblPosCalcMain[[#This Row],[Select Retirement System]]),"",VLOOKUP(TblPosCalcMain[[#This Row],[Select Retirement System]],TblRetirementOPEBs[],21,FALSE))</calculatedColumnFormula>
    </tableColumn>
    <tableColumn id="58" name="Deferred Comp Match Subobject" dataDxfId="78">
      <calculatedColumnFormula>IF(ISBLANK(TblPosCalcMain[[#This Row],[Select Retirement System]]),"",VLOOKUP(TblPosCalcMain[[#This Row],[Select Retirement System]],TblRetirementOPEBs[],22,FALSE))</calculatedColumnFormula>
    </tableColumn>
    <tableColumn id="57" name="Deferred Comp Match  Per Pay Period Yr1" dataDxfId="77">
      <calculatedColumnFormula>IF(ISBLANK(TblPosCalcMain[[#This Row],[Select Retirement System]]),"",VLOOKUP(TblPosCalcMain[[#This Row],[Select Retirement System]],TblRetirementOPEBs[],23,FALSE))</calculatedColumnFormula>
    </tableColumn>
    <tableColumn id="56" name="Deferred Comp Match  Per Pay Period Yr2" dataDxfId="76">
      <calculatedColumnFormula>IF(ISBLANK(TblPosCalcMain[[#This Row],[Select Retirement System]]),"",VLOOKUP(TblPosCalcMain[[#This Row],[Select Retirement System]],TblRetirementOPEBs[],24,FALSE))</calculatedColumnFormula>
    </tableColumn>
    <tableColumn id="41" name="Health Insurance Subobject" dataDxfId="75">
      <calculatedColumnFormula>IF(ISBLANK(TblPosCalcMain[[#This Row],[Select Health Plan]]),"",VLOOKUP(TblPosCalcMain[[#This Row],[Select Health Plan]],TblHealthPlans[],4,FALSE))</calculatedColumnFormula>
    </tableColumn>
    <tableColumn id="55" name="Health Insurance Premium Yr1" dataDxfId="74">
      <calculatedColumnFormula>IF(ISBLANK(TblPosCalcMain[[#This Row],[Select Health Plan]]),"",VLOOKUP(TblPosCalcMain[[#This Row],[Select Health Plan]],TblHealthPlans[],5,FALSE))</calculatedColumnFormula>
    </tableColumn>
    <tableColumn id="20" name="Health Insurance Premium Yr2" dataDxfId="73">
      <calculatedColumnFormula>IF(ISBLANK(TblPosCalcMain[[#This Row],[Select Health Plan]]),"",VLOOKUP(TblPosCalcMain[[#This Row],[Select Health Plan]],TblHealthPlans[],6,FALSE))</calculatedColumnFormula>
    </tableColumn>
  </tableColumns>
  <tableStyleInfo name="TableStyleLight9 2" showFirstColumn="0" showLastColumn="0" showRowStripes="1" showColumnStripes="0"/>
</table>
</file>

<file path=xl/tables/table2.xml><?xml version="1.0" encoding="utf-8"?>
<table xmlns="http://schemas.openxmlformats.org/spreadsheetml/2006/main" id="1" name="TblCombined_Details" displayName="TblCombined_Details" ref="B5:J13" tableType="queryTable" totalsRowShown="0" headerRowDxfId="72" dataDxfId="71">
  <autoFilter ref="B5:J13"/>
  <tableColumns count="9">
    <tableColumn id="1" uniqueName="1" name="Position / Role Title" queryTableFieldId="1" dataDxfId="70"/>
    <tableColumn id="2" uniqueName="2" name="Program / Service Area" queryTableFieldId="2" dataDxfId="69"/>
    <tableColumn id="3" uniqueName="3" name="Fund Detail" queryTableFieldId="3" dataDxfId="68"/>
    <tableColumn id="4" uniqueName="4" name="Subobject" queryTableFieldId="4" dataDxfId="67"/>
    <tableColumn id="5" uniqueName="5" name="Description" queryTableFieldId="5" dataDxfId="66"/>
    <tableColumn id="6" uniqueName="6" name="Yr1 Dollars" queryTableFieldId="6" dataDxfId="65"/>
    <tableColumn id="7" uniqueName="7" name="Yr2 Dollars" queryTableFieldId="7" dataDxfId="64"/>
    <tableColumn id="8" uniqueName="8" name="Yr1 Positions" queryTableFieldId="8" dataDxfId="63"/>
    <tableColumn id="9" uniqueName="9" name="Yr2 Positions" queryTableFieldId="9" dataDxfId="62"/>
  </tableColumns>
  <tableStyleInfo name="TableStyleLight9 2" showFirstColumn="0" showLastColumn="0" showRowStripes="1" showColumnStripes="0"/>
</table>
</file>

<file path=xl/tables/table3.xml><?xml version="1.0" encoding="utf-8"?>
<table xmlns="http://schemas.openxmlformats.org/spreadsheetml/2006/main" id="6" name="CombinedDataForPB_TS_grid" displayName="CombinedDataForPB_TS_grid" ref="B5:F13" tableType="queryTable" totalsRowShown="0" headerRowDxfId="61">
  <autoFilter ref="B5:F13"/>
  <tableColumns count="5">
    <tableColumn id="19" uniqueName="19" name="Program" queryTableFieldId="1" dataDxfId="60"/>
    <tableColumn id="20" uniqueName="20" name="Fund" queryTableFieldId="2" dataDxfId="59"/>
    <tableColumn id="21" uniqueName="21" name="Subobject" queryTableFieldId="3" dataDxfId="58"/>
    <tableColumn id="1" uniqueName="1" name="FY 2023 Dollars Req" queryTableFieldId="7" dataDxfId="57"/>
    <tableColumn id="2" uniqueName="2" name="FY 2024 Dollars Req" queryTableFieldId="8" dataDxfId="56"/>
  </tableColumns>
  <tableStyleInfo name="TableStyleLight9 2" showFirstColumn="0" showLastColumn="0" showRowStripes="1" showColumnStripes="0"/>
</table>
</file>

<file path=xl/tables/table4.xml><?xml version="1.0" encoding="utf-8"?>
<table xmlns="http://schemas.openxmlformats.org/spreadsheetml/2006/main" id="7" name="AuthPositionData" displayName="AuthPositionData" ref="B5:F6" tableType="queryTable" totalsRowShown="0" headerRowDxfId="55">
  <autoFilter ref="B5:F6"/>
  <tableColumns count="5">
    <tableColumn id="26" uniqueName="26" name="Program" queryTableFieldId="1" dataDxfId="54"/>
    <tableColumn id="27" uniqueName="27" name="Fund" queryTableFieldId="2" dataDxfId="53"/>
    <tableColumn id="28" uniqueName="28" name="Subobject" queryTableFieldId="3" dataDxfId="52"/>
    <tableColumn id="1" uniqueName="1" name="FY 2023 Positions Req" queryTableFieldId="6" dataDxfId="51"/>
    <tableColumn id="2" uniqueName="2" name="FY 2024 Positions Req" queryTableFieldId="7" dataDxfId="50"/>
  </tableColumns>
  <tableStyleInfo name="TableStyleLight9 2" showFirstColumn="0" showLastColumn="0" showRowStripes="1" showColumnStripes="0"/>
</table>
</file>

<file path=xl/tables/table5.xml><?xml version="1.0" encoding="utf-8"?>
<table xmlns="http://schemas.openxmlformats.org/spreadsheetml/2006/main" id="3" name="TblSalarySubobjects" displayName="TblSalarySubobjects" ref="B3:F16" totalsRowShown="0" headerRowDxfId="49" dataDxfId="47" headerRowBorderDxfId="48" tableBorderDxfId="46" totalsRowBorderDxfId="45">
  <autoFilter ref="B3:F16"/>
  <tableColumns count="5">
    <tableColumn id="5" name="Subobject" dataDxfId="44">
      <calculatedColumnFormula>TblSalarySubobjects[[#This Row],[Subobject Code]]&amp;": "&amp;TblSalarySubobjects[[#This Row],[Subobject Title]]</calculatedColumnFormula>
    </tableColumn>
    <tableColumn id="1" name="Subobject Code" dataDxfId="43"/>
    <tableColumn id="2" name="Subobject Title" dataDxfId="42"/>
    <tableColumn id="3" name="Full Time" dataDxfId="41"/>
    <tableColumn id="4" name="AuthPos" dataDxfId="40"/>
  </tableColumns>
  <tableStyleInfo name="TableStyleMedium2" showFirstColumn="0" showLastColumn="0" showRowStripes="1" showColumnStripes="0"/>
</table>
</file>

<file path=xl/tables/table6.xml><?xml version="1.0" encoding="utf-8"?>
<table xmlns="http://schemas.openxmlformats.org/spreadsheetml/2006/main" id="4" name="TblRetirementOPEBs" displayName="TblRetirementOPEBs" ref="B3:Y12" totalsRowShown="0" headerRowDxfId="39" dataDxfId="37" headerRowBorderDxfId="38" tableBorderDxfId="36" totalsRowBorderDxfId="35" headerRowCellStyle="Warning Text" dataCellStyle="Warning Text">
  <autoFilter ref="B3:Y12"/>
  <tableColumns count="24">
    <tableColumn id="1" name="Retirement Program" dataDxfId="34" dataCellStyle="Warning Text"/>
    <tableColumn id="2" name="Retirement Subobject" dataDxfId="33" dataCellStyle="Warning Text"/>
    <tableColumn id="3" name="Retirement Employer Rate Yr1" dataDxfId="32" dataCellStyle="Warning Text"/>
    <tableColumn id="4" name="Retirement Employer Rate Yr2" dataDxfId="31" dataCellStyle="Warning Text"/>
    <tableColumn id="5" name="Soc Sec Subobject" dataDxfId="30" dataCellStyle="Warning Text"/>
    <tableColumn id="6" name="Soc Sec Rate Yr1" dataDxfId="29" dataCellStyle="Warning Text"/>
    <tableColumn id="7" name="Soc Sec Rate Yr2" dataDxfId="28" dataCellStyle="Warning Text"/>
    <tableColumn id="8" name="Soc Sec Cap Yr1" dataDxfId="27" dataCellStyle="Warning Text"/>
    <tableColumn id="9" name="Soc Sec Cap Yr2" dataDxfId="26" dataCellStyle="Warning Text"/>
    <tableColumn id="10" name="Medicare Subobject" dataDxfId="25" dataCellStyle="Warning Text"/>
    <tableColumn id="11" name="Medicare Rate Yr1" dataDxfId="24" dataCellStyle="Warning Text"/>
    <tableColumn id="12" name="Medicare Rate Yr2" dataDxfId="23" dataCellStyle="Warning Text"/>
    <tableColumn id="13" name="Group Life Subobject" dataDxfId="22" dataCellStyle="Warning Text"/>
    <tableColumn id="14" name="Group Life Rate Yr1" dataDxfId="21" dataCellStyle="Warning Text"/>
    <tableColumn id="15" name="Group Life Rate Yr2" dataDxfId="20" dataCellStyle="Warning Text"/>
    <tableColumn id="16" name="Ret Health Cred Subobject" dataDxfId="19" dataCellStyle="Warning Text"/>
    <tableColumn id="17" name="Ret Health Cred Rate Yr1" dataDxfId="18" dataCellStyle="Warning Text"/>
    <tableColumn id="22" name="Ret Health Cred Rate Yr2" dataDxfId="17" dataCellStyle="Warning Text"/>
    <tableColumn id="23" name="Disability Subobject" dataDxfId="16" dataCellStyle="Warning Text"/>
    <tableColumn id="18" name="Disability Rate Yr1" dataDxfId="15" dataCellStyle="Warning Text"/>
    <tableColumn id="21" name="Disability Rate Yr2" dataDxfId="14" dataCellStyle="Warning Text"/>
    <tableColumn id="24" name="Deferred Comp Match Subobject" dataDxfId="13" dataCellStyle="Warning Text"/>
    <tableColumn id="25" name="Deferred Comp Match  Per Pay Period Yr1" dataDxfId="12" dataCellStyle="Warning Text"/>
    <tableColumn id="26" name="Deferred Comp Match  Per Pay Period Yr2" dataDxfId="11" dataCellStyle="Warning Text"/>
  </tableColumns>
  <tableStyleInfo name="TableStyleMedium2" showFirstColumn="0" showLastColumn="0" showRowStripes="1" showColumnStripes="0"/>
</table>
</file>

<file path=xl/tables/table7.xml><?xml version="1.0" encoding="utf-8"?>
<table xmlns="http://schemas.openxmlformats.org/spreadsheetml/2006/main" id="5" name="TblHealthPlans" displayName="TblHealthPlans" ref="B3:G20" totalsRowShown="0" headerRowDxfId="10" dataDxfId="8" headerRowBorderDxfId="9" tableBorderDxfId="7" totalsRowBorderDxfId="6" headerRowCellStyle="Normal_Sheet4">
  <autoFilter ref="B3:G20"/>
  <tableColumns count="6">
    <tableColumn id="6" name="Health Plan" dataDxfId="5" dataCellStyle="Normal_Sheet4"/>
    <tableColumn id="1" name="Health Plan Provider" dataDxfId="4" dataCellStyle="Normal_Sheet4"/>
    <tableColumn id="2" name="Coverage" dataDxfId="3" dataCellStyle="Normal_Sheet4"/>
    <tableColumn id="3" name="Health Plan Subobject" dataDxfId="2" dataCellStyle="Normal_Sheet4"/>
    <tableColumn id="4" name="Premium Yr1" dataDxfId="1" dataCellStyle="Normal_Sheet4"/>
    <tableColumn id="5" name="Premium Yr2" dataDxfId="0" dataCellStyle="Normal_Sheet4"/>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C1:BN96"/>
  <sheetViews>
    <sheetView showGridLines="0" tabSelected="1" topLeftCell="B1" workbookViewId="0">
      <pane xSplit="5" ySplit="5" topLeftCell="I6" activePane="bottomRight" state="frozen"/>
      <selection activeCell="B1" sqref="B1"/>
      <selection pane="topRight" activeCell="E1" sqref="E1"/>
      <selection pane="bottomLeft" activeCell="B4" sqref="B4"/>
      <selection pane="bottomRight" activeCell="C4" sqref="C4"/>
    </sheetView>
  </sheetViews>
  <sheetFormatPr defaultRowHeight="14.5" outlineLevelCol="1" x14ac:dyDescent="0.35"/>
  <cols>
    <col min="1" max="1" width="3" customWidth="1"/>
    <col min="2" max="2" width="1" customWidth="1"/>
    <col min="3" max="3" width="20.453125" customWidth="1"/>
    <col min="4" max="4" width="10.1796875" customWidth="1"/>
    <col min="5" max="5" width="10.26953125" customWidth="1"/>
    <col min="6" max="6" width="28.453125" customWidth="1"/>
    <col min="7" max="7" width="26.54296875" customWidth="1"/>
    <col min="8" max="8" width="14.26953125" customWidth="1"/>
    <col min="9" max="9" width="11.54296875" customWidth="1"/>
    <col min="10" max="10" width="22.453125" customWidth="1"/>
    <col min="11" max="11" width="10.7265625" customWidth="1"/>
    <col min="12" max="12" width="10.26953125" customWidth="1"/>
    <col min="13" max="13" width="14.453125" customWidth="1"/>
    <col min="14" max="16" width="12.54296875" customWidth="1"/>
    <col min="17" max="18" width="11.54296875" customWidth="1"/>
    <col min="19" max="22" width="10.81640625" customWidth="1"/>
    <col min="23" max="24" width="11.26953125" customWidth="1"/>
    <col min="25" max="25" width="11.7265625" customWidth="1"/>
    <col min="26" max="26" width="11.81640625" customWidth="1"/>
    <col min="27" max="30" width="10.81640625" customWidth="1"/>
    <col min="31" max="36" width="11.54296875" customWidth="1"/>
    <col min="37" max="39" width="11.54296875" hidden="1" customWidth="1" outlineLevel="1"/>
    <col min="40" max="40" width="14" hidden="1" customWidth="1" outlineLevel="1"/>
    <col min="41" max="50" width="14.1796875" hidden="1" customWidth="1" outlineLevel="1"/>
    <col min="51" max="51" width="10.7265625" hidden="1" customWidth="1" outlineLevel="1"/>
    <col min="52" max="53" width="11.81640625" hidden="1" customWidth="1" outlineLevel="1"/>
    <col min="54" max="54" width="12.453125" hidden="1" customWidth="1" outlineLevel="1"/>
    <col min="55" max="56" width="12.1796875" hidden="1" customWidth="1" outlineLevel="1"/>
    <col min="57" max="59" width="11.1796875" hidden="1" customWidth="1" outlineLevel="1"/>
    <col min="60" max="60" width="12.453125" hidden="1" customWidth="1" outlineLevel="1"/>
    <col min="61" max="62" width="12.54296875" hidden="1" customWidth="1" outlineLevel="1"/>
    <col min="63" max="63" width="11.81640625" hidden="1" customWidth="1" outlineLevel="1"/>
    <col min="64" max="64" width="12.54296875" hidden="1" customWidth="1" outlineLevel="1"/>
    <col min="65" max="65" width="13.26953125" hidden="1" customWidth="1" outlineLevel="1"/>
    <col min="66" max="66" width="8.7265625" collapsed="1"/>
  </cols>
  <sheetData>
    <row r="1" spans="3:65" ht="15.5" x14ac:dyDescent="0.35">
      <c r="C1" s="36" t="s">
        <v>125</v>
      </c>
      <c r="AJ1" s="41" t="s">
        <v>128</v>
      </c>
      <c r="BM1" s="41" t="s">
        <v>129</v>
      </c>
    </row>
    <row r="2" spans="3:65" x14ac:dyDescent="0.35">
      <c r="C2" t="s">
        <v>126</v>
      </c>
    </row>
    <row r="3" spans="3:65" x14ac:dyDescent="0.35">
      <c r="C3" t="s">
        <v>127</v>
      </c>
    </row>
    <row r="4" spans="3:65" x14ac:dyDescent="0.35">
      <c r="O4" s="35">
        <f>SUBTOTAL(109,TblPosCalcMain[Salary Cost Yr1])</f>
        <v>285600</v>
      </c>
      <c r="P4" s="35">
        <f>SUBTOTAL(109,TblPosCalcMain[Salary Cost Yr2])</f>
        <v>714000</v>
      </c>
      <c r="Q4" s="35">
        <f>SUBTOTAL(109,TblPosCalcMain[Social Security Cost Yr1])</f>
        <v>17708</v>
      </c>
      <c r="R4" s="35">
        <f>SUBTOTAL(109,TblPosCalcMain[Social Security Cost Yr2])</f>
        <v>45570</v>
      </c>
      <c r="S4" s="35">
        <f>SUBTOTAL(109,TblPosCalcMain[Medicare Cost Yr1])</f>
        <v>4142</v>
      </c>
      <c r="T4" s="35">
        <f>SUBTOTAL(109,TblPosCalcMain[Medicare Cost Yr2])</f>
        <v>10353</v>
      </c>
      <c r="U4" s="35">
        <f>SUBTOTAL(109,TblPosCalcMain[Retirement Cost Yr1])</f>
        <v>41298</v>
      </c>
      <c r="V4" s="35">
        <f>SUBTOTAL(109,TblPosCalcMain[Retirement Cost Yr2])</f>
        <v>103245</v>
      </c>
      <c r="W4" s="35">
        <f>SUBTOTAL(109,TblPosCalcMain[Group Life Cost Yr1])</f>
        <v>3828</v>
      </c>
      <c r="X4" s="35">
        <f>SUBTOTAL(109,TblPosCalcMain[Group Life Cost Yr2])</f>
        <v>9568</v>
      </c>
      <c r="Y4" s="35">
        <f>SUBTOTAL(109,TblPosCalcMain[Retiree Health Credit Cost Yr1])</f>
        <v>3198</v>
      </c>
      <c r="Z4" s="35">
        <f>SUBTOTAL(109,TblPosCalcMain[Retiree Health Credit Cost Yr2])</f>
        <v>7997</v>
      </c>
      <c r="AA4" s="35">
        <f>SUBTOTAL(109,TblPosCalcMain[Disability Cost Yr1])</f>
        <v>1742</v>
      </c>
      <c r="AB4" s="35">
        <f>SUBTOTAL(109,TblPosCalcMain[Disability Cost Yr2])</f>
        <v>4355</v>
      </c>
      <c r="AC4" s="35">
        <f>SUBTOTAL(109,TblPosCalcMain[Deferred Comp Match Yr1])</f>
        <v>0</v>
      </c>
      <c r="AD4" s="35">
        <f>SUBTOTAL(109,TblPosCalcMain[Deferred Comp Match Yr2])</f>
        <v>0</v>
      </c>
      <c r="AE4" s="35">
        <f>SUBTOTAL(109,TblPosCalcMain[Health Insurance Cost Yr1])</f>
        <v>44616</v>
      </c>
      <c r="AF4" s="35">
        <f>SUBTOTAL(109,TblPosCalcMain[Health Insurance Cost Yr2])</f>
        <v>111540</v>
      </c>
      <c r="AG4" s="35">
        <f>SUBTOTAL(109,TblPosCalcMain[Benefit Cost Total Yr1])</f>
        <v>116532</v>
      </c>
      <c r="AH4" s="35">
        <f>SUBTOTAL(109,TblPosCalcMain[Benefit Cost Total Yr2])</f>
        <v>292628</v>
      </c>
      <c r="AI4" s="35">
        <f>SUBTOTAL(109,TblPosCalcMain[Total Salary + Benefits Yr1])</f>
        <v>402132</v>
      </c>
      <c r="AJ4" s="35">
        <f>SUBTOTAL(109,TblPosCalcMain[Total Salary + Benefits Yr2])</f>
        <v>1006628</v>
      </c>
    </row>
    <row r="5" spans="3:65" ht="58" x14ac:dyDescent="0.35">
      <c r="C5" s="53" t="s">
        <v>2</v>
      </c>
      <c r="D5" s="54" t="s">
        <v>116</v>
      </c>
      <c r="E5" s="54" t="s">
        <v>117</v>
      </c>
      <c r="F5" s="54" t="s">
        <v>0</v>
      </c>
      <c r="G5" s="54" t="s">
        <v>1</v>
      </c>
      <c r="H5" s="54" t="s">
        <v>3</v>
      </c>
      <c r="I5" s="54" t="s">
        <v>4</v>
      </c>
      <c r="J5" s="54" t="s">
        <v>5</v>
      </c>
      <c r="K5" s="54" t="s">
        <v>6</v>
      </c>
      <c r="L5" s="54" t="s">
        <v>7</v>
      </c>
      <c r="M5" s="54" t="s">
        <v>8</v>
      </c>
      <c r="N5" s="54" t="s">
        <v>9</v>
      </c>
      <c r="O5" s="2" t="s">
        <v>82</v>
      </c>
      <c r="P5" s="27" t="s">
        <v>83</v>
      </c>
      <c r="Q5" s="27" t="s">
        <v>81</v>
      </c>
      <c r="R5" s="27" t="s">
        <v>84</v>
      </c>
      <c r="S5" s="27" t="s">
        <v>85</v>
      </c>
      <c r="T5" s="27" t="s">
        <v>86</v>
      </c>
      <c r="U5" s="27" t="s">
        <v>96</v>
      </c>
      <c r="V5" s="27" t="s">
        <v>97</v>
      </c>
      <c r="W5" s="27" t="s">
        <v>87</v>
      </c>
      <c r="X5" s="27" t="s">
        <v>88</v>
      </c>
      <c r="Y5" s="27" t="s">
        <v>92</v>
      </c>
      <c r="Z5" s="27" t="s">
        <v>93</v>
      </c>
      <c r="AA5" s="27" t="s">
        <v>94</v>
      </c>
      <c r="AB5" s="27" t="s">
        <v>95</v>
      </c>
      <c r="AC5" s="27" t="s">
        <v>108</v>
      </c>
      <c r="AD5" s="27" t="s">
        <v>109</v>
      </c>
      <c r="AE5" s="27" t="s">
        <v>100</v>
      </c>
      <c r="AF5" s="27" t="s">
        <v>101</v>
      </c>
      <c r="AG5" s="27" t="s">
        <v>110</v>
      </c>
      <c r="AH5" s="27" t="s">
        <v>111</v>
      </c>
      <c r="AI5" s="27" t="s">
        <v>112</v>
      </c>
      <c r="AJ5" s="27" t="s">
        <v>113</v>
      </c>
      <c r="AK5" s="27" t="s">
        <v>114</v>
      </c>
      <c r="AL5" s="27" t="s">
        <v>28</v>
      </c>
      <c r="AM5" s="27" t="s">
        <v>115</v>
      </c>
      <c r="AN5" s="27" t="s">
        <v>76</v>
      </c>
      <c r="AO5" s="27" t="s">
        <v>77</v>
      </c>
      <c r="AP5" s="27" t="s">
        <v>78</v>
      </c>
      <c r="AQ5" s="27" t="s">
        <v>79</v>
      </c>
      <c r="AR5" s="27" t="s">
        <v>80</v>
      </c>
      <c r="AS5" s="27" t="s">
        <v>41</v>
      </c>
      <c r="AT5" s="27" t="s">
        <v>51</v>
      </c>
      <c r="AU5" s="27" t="s">
        <v>52</v>
      </c>
      <c r="AV5" s="27" t="s">
        <v>39</v>
      </c>
      <c r="AW5" s="27" t="s">
        <v>98</v>
      </c>
      <c r="AX5" s="27" t="s">
        <v>99</v>
      </c>
      <c r="AY5" s="27" t="s">
        <v>42</v>
      </c>
      <c r="AZ5" s="27" t="s">
        <v>53</v>
      </c>
      <c r="BA5" s="27" t="s">
        <v>54</v>
      </c>
      <c r="BB5" s="27" t="s">
        <v>89</v>
      </c>
      <c r="BC5" s="27" t="s">
        <v>90</v>
      </c>
      <c r="BD5" s="27" t="s">
        <v>91</v>
      </c>
      <c r="BE5" s="27" t="s">
        <v>44</v>
      </c>
      <c r="BF5" s="27" t="s">
        <v>57</v>
      </c>
      <c r="BG5" s="27" t="s">
        <v>58</v>
      </c>
      <c r="BH5" s="27" t="s">
        <v>105</v>
      </c>
      <c r="BI5" s="27" t="s">
        <v>106</v>
      </c>
      <c r="BJ5" s="27" t="s">
        <v>107</v>
      </c>
      <c r="BK5" s="27" t="s">
        <v>102</v>
      </c>
      <c r="BL5" s="27" t="s">
        <v>103</v>
      </c>
      <c r="BM5" s="27" t="s">
        <v>104</v>
      </c>
    </row>
    <row r="6" spans="3:65" x14ac:dyDescent="0.35">
      <c r="C6" s="9" t="s">
        <v>149</v>
      </c>
      <c r="D6" s="40">
        <v>1</v>
      </c>
      <c r="E6" s="40">
        <v>2</v>
      </c>
      <c r="F6" s="9" t="s">
        <v>30</v>
      </c>
      <c r="G6" s="9" t="s">
        <v>31</v>
      </c>
      <c r="H6" s="17" t="s">
        <v>118</v>
      </c>
      <c r="I6" s="26">
        <v>142800</v>
      </c>
      <c r="J6" s="9" t="s">
        <v>74</v>
      </c>
      <c r="K6" s="17">
        <v>24</v>
      </c>
      <c r="L6" s="17">
        <v>24</v>
      </c>
      <c r="M6" s="25" t="s">
        <v>121</v>
      </c>
      <c r="N6" s="25" t="s">
        <v>75</v>
      </c>
      <c r="O6" s="26">
        <f>ROUND(TblPosCalcMain[[#This Row],[Enter Position Count Year 1]]*TblPosCalcMain[[#This Row],[Enter Annual Salary]]*(TblPosCalcMain[[#This Row],[Enter Pay Periods Year 1]]/24),0)</f>
        <v>142800</v>
      </c>
      <c r="P6" s="26">
        <f>ROUND(TblPosCalcMain[[#This Row],[Enter Position Count Year 2]]*TblPosCalcMain[[#This Row],[Enter Annual Salary]]*(TblPosCalcMain[[#This Row],[Enter Pay Periods Year 2]]/24),0)</f>
        <v>285600</v>
      </c>
      <c r="Q6"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8854</v>
      </c>
      <c r="R6"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18228</v>
      </c>
      <c r="S6" s="26">
        <f>IF(TblPosCalcMain[[#This Row],[Salary Cost Yr1]]=0,0,ROUND(TblPosCalcMain[[#This Row],[Salary Cost Yr1]]*TblPosCalcMain[[#This Row],[Medicare Rate Yr1]],0))</f>
        <v>2071</v>
      </c>
      <c r="T6" s="26">
        <f>IF(TblPosCalcMain[[#This Row],[Salary Cost Yr2]]=0,0,ROUND(TblPosCalcMain[[#This Row],[Salary Cost Yr2]]*TblPosCalcMain[[#This Row],[Medicare Rate Yr2]],0))</f>
        <v>4141</v>
      </c>
      <c r="U6" s="26">
        <f>IF(TblPosCalcMain[[#This Row],[Salary Cost Yr1]]=0,0,ROUND(TblPosCalcMain[[#This Row],[Salary Cost Yr1]]*TblPosCalcMain[[#This Row],[Retirement Rate Yr1]],0))</f>
        <v>20649</v>
      </c>
      <c r="V6" s="26">
        <f>IF(TblPosCalcMain[[#This Row],[Salary Cost Yr2]]=0,0,ROUND(TblPosCalcMain[[#This Row],[Salary Cost Yr2]]*TblPosCalcMain[[#This Row],[Retirement Rate Yr2]],0))</f>
        <v>41298</v>
      </c>
      <c r="W6" s="26">
        <f>IF(TblPosCalcMain[[#This Row],[Salary Cost Yr1]]=0,0,ROUND(TblPosCalcMain[[#This Row],[Salary Cost Yr1]]*TblPosCalcMain[[#This Row],[Group Life Rate Yr1]],0))</f>
        <v>1914</v>
      </c>
      <c r="X6" s="26">
        <f>IF(TblPosCalcMain[[#This Row],[Salary Cost Yr2]]=0,0,ROUND(TblPosCalcMain[[#This Row],[Salary Cost Yr2]]*TblPosCalcMain[[#This Row],[Group Life Rate Yr2]],0))</f>
        <v>3827</v>
      </c>
      <c r="Y6" s="26">
        <f>IF(TblPosCalcMain[[#This Row],[Salary Cost Yr1]]=0,0,ROUND(TblPosCalcMain[[#This Row],[Salary Cost Yr1]]*TblPosCalcMain[[#This Row],[Retiree Health Cred Rate Yr1]],0))</f>
        <v>1599</v>
      </c>
      <c r="Z6" s="26">
        <f>IF(TblPosCalcMain[[#This Row],[Salary Cost Yr2]]=0,0,ROUND(TblPosCalcMain[[#This Row],[Salary Cost Yr2]]*TblPosCalcMain[[#This Row],[Retiree Health Cred Rate Yr2]],0))</f>
        <v>3199</v>
      </c>
      <c r="AA6" s="26">
        <f>IF(TblPosCalcMain[[#This Row],[Salary Cost Yr1]]=0,0,ROUND(TblPosCalcMain[[#This Row],[Salary Cost Yr1]]*TblPosCalcMain[[#This Row],[Disability Rate Yr1]],0))</f>
        <v>871</v>
      </c>
      <c r="AB6" s="26">
        <f>IF(TblPosCalcMain[[#This Row],[Salary Cost Yr2]]=0,0,ROUND(TblPosCalcMain[[#This Row],[Salary Cost Yr2]]*TblPosCalcMain[[#This Row],[Disability Rate Yr2]],0))</f>
        <v>1742</v>
      </c>
      <c r="AC6" s="26">
        <f>IF(TblPosCalcMain[[#This Row],[Deferred Comp Participant?]]="Yes",ROUND((TblPosCalcMain[[#This Row],[Enter Pay Periods Year 1]]*TblPosCalcMain[[#This Row],[Deferred Comp Match  Per Pay Period Yr1]])*TblPosCalcMain[[#This Row],[Enter Position Count Year 1]],0),0)</f>
        <v>0</v>
      </c>
      <c r="AD6" s="26">
        <f>IF(TblPosCalcMain[[#This Row],[Deferred Comp Participant?]]="Yes",ROUND((TblPosCalcMain[[#This Row],[Enter Pay Periods Year 2]]*TblPosCalcMain[[#This Row],[Deferred Comp Match  Per Pay Period Yr2]])*TblPosCalcMain[[#This Row],[Enter Position Count Year 2]],0),0)</f>
        <v>0</v>
      </c>
      <c r="AE6" s="26">
        <f>IF(ISBLANK(TblPosCalcMain[[#This Row],[Select Health Plan]]),0,ROUND(((TblPosCalcMain[[#This Row],[Health Insurance Premium Yr1]]/24)*TblPosCalcMain[[#This Row],[Enter Pay Periods Year 1]])*TblPosCalcMain[[#This Row],[Enter Position Count Year 1]],0))</f>
        <v>22308</v>
      </c>
      <c r="AF6" s="26">
        <f>IF(ISBLANK(TblPosCalcMain[[#This Row],[Select Health Plan]]),0,ROUND(((TblPosCalcMain[[#This Row],[Health Insurance Premium Yr2]]/24)*TblPosCalcMain[[#This Row],[Enter Pay Periods Year 2]])*TblPosCalcMain[[#This Row],[Enter Position Count Year 2]],0))</f>
        <v>44616</v>
      </c>
      <c r="AG6"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58266</v>
      </c>
      <c r="AH6"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117051</v>
      </c>
      <c r="AI6"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201066</v>
      </c>
      <c r="AJ6"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402651</v>
      </c>
      <c r="AK6" s="29">
        <f>IF(ISBLANK(TblPosCalcMain[[#This Row],[Select Salary Subobject]]),"",VLOOKUP(TblPosCalcMain[[#This Row],[Select Salary Subobject]],TblSalarySubobjects[],2,FALSE))</f>
        <v>1123</v>
      </c>
      <c r="AL6" s="29" t="str">
        <f>IF(ISBLANK(TblPosCalcMain[[#This Row],[Select Salary Subobject]]),"",VLOOKUP(TblPosCalcMain[[#This Row],[Select Salary Subobject]],TblSalarySubobjects[],4,FALSE))</f>
        <v>YES</v>
      </c>
      <c r="AM6" s="29" t="str">
        <f>IF(ISBLANK(TblPosCalcMain[[#This Row],[Select Salary Subobject]]),"",VLOOKUP(TblPosCalcMain[[#This Row],[Select Salary Subobject]],TblSalarySubobjects[],5,FALSE))</f>
        <v>YES</v>
      </c>
      <c r="AN6" s="29">
        <f>IF(ISBLANK(TblPosCalcMain[[#This Row],[Select Retirement System]]),"",VLOOKUP(TblPosCalcMain[[#This Row],[Select Retirement System]],TblRetirementOPEBs[],5,FALSE))</f>
        <v>1112</v>
      </c>
      <c r="AO6" s="30">
        <f>IF(ISBLANK(TblPosCalcMain[[#This Row],[Select Retirement System]]),"",VLOOKUP(TblPosCalcMain[[#This Row],[Select Retirement System]],TblRetirementOPEBs[],6,FALSE))</f>
        <v>6.2E-2</v>
      </c>
      <c r="AP6" s="30">
        <f>IF(ISBLANK(TblPosCalcMain[[#This Row],[Select Retirement System]]),"",VLOOKUP(TblPosCalcMain[[#This Row],[Select Retirement System]],TblRetirementOPEBs[],7,FALSE))</f>
        <v>6.2E-2</v>
      </c>
      <c r="AQ6" s="31">
        <f>IF(ISBLANK(TblPosCalcMain[[#This Row],[Select Retirement System]]),"",VLOOKUP(TblPosCalcMain[[#This Row],[Select Retirement System]],TblRetirementOPEBs[],8,FALSE))</f>
        <v>147000</v>
      </c>
      <c r="AR6" s="31">
        <f>IF(ISBLANK(TblPosCalcMain[[#This Row],[Select Retirement System]]),"",VLOOKUP(TblPosCalcMain[[#This Row],[Select Retirement System]],TblRetirementOPEBs[],9,FALSE))</f>
        <v>147000</v>
      </c>
      <c r="AS6" s="29">
        <f>IF(ISBLANK(TblPosCalcMain[[#This Row],[Select Retirement System]]),"",VLOOKUP(TblPosCalcMain[[#This Row],[Select Retirement System]],TblRetirementOPEBs[],10,FALSE))</f>
        <v>1112</v>
      </c>
      <c r="AT6" s="30">
        <f>IF(ISBLANK(TblPosCalcMain[[#This Row],[Select Retirement System]]),"",VLOOKUP(TblPosCalcMain[[#This Row],[Select Retirement System]],TblRetirementOPEBs[],11,FALSE))</f>
        <v>1.4499999999999999E-2</v>
      </c>
      <c r="AU6" s="30">
        <f>IF(ISBLANK(TblPosCalcMain[[#This Row],[Select Retirement System]]),"",VLOOKUP(TblPosCalcMain[[#This Row],[Select Retirement System]],TblRetirementOPEBs[],12,FALSE))</f>
        <v>1.4499999999999999E-2</v>
      </c>
      <c r="AV6" s="29">
        <f>IF(ISBLANK(TblPosCalcMain[[#This Row],[Select Retirement System]]),"",VLOOKUP(TblPosCalcMain[[#This Row],[Select Retirement System]],TblRetirementOPEBs[],2,FALSE))</f>
        <v>1111</v>
      </c>
      <c r="AW6" s="30">
        <f>IF(ISBLANK(TblPosCalcMain[[#This Row],[Select Retirement System]]),"",VLOOKUP(TblPosCalcMain[[#This Row],[Select Retirement System]],TblRetirementOPEBs[],3,FALSE))</f>
        <v>0.14460000000000001</v>
      </c>
      <c r="AX6" s="30">
        <f>IF(ISBLANK(TblPosCalcMain[[#This Row],[Select Retirement System]]),"",VLOOKUP(TblPosCalcMain[[#This Row],[Select Retirement System]],TblRetirementOPEBs[],4,FALSE))</f>
        <v>0.14460000000000001</v>
      </c>
      <c r="AY6" s="29">
        <f>IF(ISBLANK(TblPosCalcMain[[#This Row],[Select Retirement System]]),"",VLOOKUP(TblPosCalcMain[[#This Row],[Select Retirement System]],TblRetirementOPEBs[],13,FALSE))</f>
        <v>1114</v>
      </c>
      <c r="AZ6" s="30">
        <f>IF(ISBLANK(TblPosCalcMain[[#This Row],[Select Retirement System]]),"",VLOOKUP(TblPosCalcMain[[#This Row],[Select Retirement System]],TblRetirementOPEBs[],14,FALSE))</f>
        <v>1.34E-2</v>
      </c>
      <c r="BA6" s="30">
        <f>IF(ISBLANK(TblPosCalcMain[[#This Row],[Select Retirement System]]),"",VLOOKUP(TblPosCalcMain[[#This Row],[Select Retirement System]],TblRetirementOPEBs[],15,FALSE))</f>
        <v>1.34E-2</v>
      </c>
      <c r="BB6" s="29">
        <f>IF(ISBLANK(TblPosCalcMain[[#This Row],[Select Retirement System]]),"",VLOOKUP(TblPosCalcMain[[#This Row],[Select Retirement System]],TblRetirementOPEBs[],16,FALSE))</f>
        <v>1116</v>
      </c>
      <c r="BC6" s="30">
        <f>IF(ISBLANK(TblPosCalcMain[[#This Row],[Select Retirement System]]),"",VLOOKUP(TblPosCalcMain[[#This Row],[Select Retirement System]],TblRetirementOPEBs[],17,FALSE))</f>
        <v>1.12E-2</v>
      </c>
      <c r="BD6" s="30">
        <f>IF(ISBLANK(TblPosCalcMain[[#This Row],[Select Retirement System]]),"",VLOOKUP(TblPosCalcMain[[#This Row],[Select Retirement System]],TblRetirementOPEBs[],18,FALSE))</f>
        <v>1.12E-2</v>
      </c>
      <c r="BE6" s="29">
        <f>IF(ISBLANK(TblPosCalcMain[[#This Row],[Select Retirement System]]),"",VLOOKUP(TblPosCalcMain[[#This Row],[Select Retirement System]],TblRetirementOPEBs[],19,FALSE))</f>
        <v>1117</v>
      </c>
      <c r="BF6" s="30">
        <f>IF(ISBLANK(TblPosCalcMain[[#This Row],[Select Retirement System]]),"",VLOOKUP(TblPosCalcMain[[#This Row],[Select Retirement System]],TblRetirementOPEBs[],20,FALSE))</f>
        <v>6.1000000000000004E-3</v>
      </c>
      <c r="BG6" s="30">
        <f>IF(ISBLANK(TblPosCalcMain[[#This Row],[Select Retirement System]]),"",VLOOKUP(TblPosCalcMain[[#This Row],[Select Retirement System]],TblRetirementOPEBs[],21,FALSE))</f>
        <v>6.1000000000000004E-3</v>
      </c>
      <c r="BH6" s="29">
        <f>IF(ISBLANK(TblPosCalcMain[[#This Row],[Select Retirement System]]),"",VLOOKUP(TblPosCalcMain[[#This Row],[Select Retirement System]],TblRetirementOPEBs[],22,FALSE))</f>
        <v>1138</v>
      </c>
      <c r="BI6" s="31">
        <f>IF(ISBLANK(TblPosCalcMain[[#This Row],[Select Retirement System]]),"",VLOOKUP(TblPosCalcMain[[#This Row],[Select Retirement System]],TblRetirementOPEBs[],23,FALSE))</f>
        <v>20</v>
      </c>
      <c r="BJ6" s="31">
        <f>IF(ISBLANK(TblPosCalcMain[[#This Row],[Select Retirement System]]),"",VLOOKUP(TblPosCalcMain[[#This Row],[Select Retirement System]],TblRetirementOPEBs[],24,FALSE))</f>
        <v>20</v>
      </c>
      <c r="BK6" s="29">
        <f>IF(ISBLANK(TblPosCalcMain[[#This Row],[Select Health Plan]]),"",VLOOKUP(TblPosCalcMain[[#This Row],[Select Health Plan]],TblHealthPlans[],4,FALSE))</f>
        <v>1115</v>
      </c>
      <c r="BL6" s="26">
        <f>IF(ISBLANK(TblPosCalcMain[[#This Row],[Select Health Plan]]),"",VLOOKUP(TblPosCalcMain[[#This Row],[Select Health Plan]],TblHealthPlans[],5,FALSE))</f>
        <v>22308</v>
      </c>
      <c r="BM6" s="26">
        <f>IF(ISBLANK(TblPosCalcMain[[#This Row],[Select Health Plan]]),"",VLOOKUP(TblPosCalcMain[[#This Row],[Select Health Plan]],TblHealthPlans[],6,FALSE))</f>
        <v>22308</v>
      </c>
    </row>
    <row r="7" spans="3:65" x14ac:dyDescent="0.35">
      <c r="C7" s="9" t="s">
        <v>149</v>
      </c>
      <c r="D7" s="40">
        <v>1</v>
      </c>
      <c r="E7" s="40">
        <v>3</v>
      </c>
      <c r="F7" s="9" t="s">
        <v>30</v>
      </c>
      <c r="G7" s="9" t="s">
        <v>31</v>
      </c>
      <c r="H7" s="17" t="s">
        <v>118</v>
      </c>
      <c r="I7" s="26">
        <v>142800</v>
      </c>
      <c r="J7" s="9" t="s">
        <v>74</v>
      </c>
      <c r="K7" s="17">
        <v>24</v>
      </c>
      <c r="L7" s="17">
        <v>24</v>
      </c>
      <c r="M7" s="25" t="s">
        <v>121</v>
      </c>
      <c r="N7" s="25" t="s">
        <v>75</v>
      </c>
      <c r="O7" s="26">
        <f>ROUND(TblPosCalcMain[[#This Row],[Enter Position Count Year 1]]*TblPosCalcMain[[#This Row],[Enter Annual Salary]]*(TblPosCalcMain[[#This Row],[Enter Pay Periods Year 1]]/24),0)</f>
        <v>142800</v>
      </c>
      <c r="P7" s="26">
        <f>ROUND(TblPosCalcMain[[#This Row],[Enter Position Count Year 2]]*TblPosCalcMain[[#This Row],[Enter Annual Salary]]*(TblPosCalcMain[[#This Row],[Enter Pay Periods Year 2]]/24),0)</f>
        <v>428400</v>
      </c>
      <c r="Q7"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8854</v>
      </c>
      <c r="R7"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27342</v>
      </c>
      <c r="S7" s="26">
        <f>IF(TblPosCalcMain[[#This Row],[Salary Cost Yr1]]=0,0,ROUND(TblPosCalcMain[[#This Row],[Salary Cost Yr1]]*TblPosCalcMain[[#This Row],[Medicare Rate Yr1]],0))</f>
        <v>2071</v>
      </c>
      <c r="T7" s="26">
        <f>IF(TblPosCalcMain[[#This Row],[Salary Cost Yr2]]=0,0,ROUND(TblPosCalcMain[[#This Row],[Salary Cost Yr2]]*TblPosCalcMain[[#This Row],[Medicare Rate Yr2]],0))</f>
        <v>6212</v>
      </c>
      <c r="U7" s="26">
        <f>IF(TblPosCalcMain[[#This Row],[Salary Cost Yr1]]=0,0,ROUND(TblPosCalcMain[[#This Row],[Salary Cost Yr1]]*TblPosCalcMain[[#This Row],[Retirement Rate Yr1]],0))</f>
        <v>20649</v>
      </c>
      <c r="V7" s="26">
        <f>IF(TblPosCalcMain[[#This Row],[Salary Cost Yr2]]=0,0,ROUND(TblPosCalcMain[[#This Row],[Salary Cost Yr2]]*TblPosCalcMain[[#This Row],[Retirement Rate Yr2]],0))</f>
        <v>61947</v>
      </c>
      <c r="W7" s="26">
        <f>IF(TblPosCalcMain[[#This Row],[Salary Cost Yr1]]=0,0,ROUND(TblPosCalcMain[[#This Row],[Salary Cost Yr1]]*TblPosCalcMain[[#This Row],[Group Life Rate Yr1]],0))</f>
        <v>1914</v>
      </c>
      <c r="X7" s="26">
        <f>IF(TblPosCalcMain[[#This Row],[Salary Cost Yr2]]=0,0,ROUND(TblPosCalcMain[[#This Row],[Salary Cost Yr2]]*TblPosCalcMain[[#This Row],[Group Life Rate Yr2]],0))</f>
        <v>5741</v>
      </c>
      <c r="Y7" s="26">
        <f>IF(TblPosCalcMain[[#This Row],[Salary Cost Yr1]]=0,0,ROUND(TblPosCalcMain[[#This Row],[Salary Cost Yr1]]*TblPosCalcMain[[#This Row],[Retiree Health Cred Rate Yr1]],0))</f>
        <v>1599</v>
      </c>
      <c r="Z7" s="26">
        <f>IF(TblPosCalcMain[[#This Row],[Salary Cost Yr2]]=0,0,ROUND(TblPosCalcMain[[#This Row],[Salary Cost Yr2]]*TblPosCalcMain[[#This Row],[Retiree Health Cred Rate Yr2]],0))</f>
        <v>4798</v>
      </c>
      <c r="AA7" s="26">
        <f>IF(TblPosCalcMain[[#This Row],[Salary Cost Yr1]]=0,0,ROUND(TblPosCalcMain[[#This Row],[Salary Cost Yr1]]*TblPosCalcMain[[#This Row],[Disability Rate Yr1]],0))</f>
        <v>871</v>
      </c>
      <c r="AB7" s="26">
        <f>IF(TblPosCalcMain[[#This Row],[Salary Cost Yr2]]=0,0,ROUND(TblPosCalcMain[[#This Row],[Salary Cost Yr2]]*TblPosCalcMain[[#This Row],[Disability Rate Yr2]],0))</f>
        <v>2613</v>
      </c>
      <c r="AC7" s="26">
        <f>IF(TblPosCalcMain[[#This Row],[Deferred Comp Participant?]]="Yes",ROUND((TblPosCalcMain[[#This Row],[Enter Pay Periods Year 1]]*TblPosCalcMain[[#This Row],[Deferred Comp Match  Per Pay Period Yr1]])*TblPosCalcMain[[#This Row],[Enter Position Count Year 1]],0),0)</f>
        <v>0</v>
      </c>
      <c r="AD7" s="26">
        <f>IF(TblPosCalcMain[[#This Row],[Deferred Comp Participant?]]="Yes",ROUND((TblPosCalcMain[[#This Row],[Enter Pay Periods Year 2]]*TblPosCalcMain[[#This Row],[Deferred Comp Match  Per Pay Period Yr2]])*TblPosCalcMain[[#This Row],[Enter Position Count Year 2]],0),0)</f>
        <v>0</v>
      </c>
      <c r="AE7" s="26">
        <f>IF(ISBLANK(TblPosCalcMain[[#This Row],[Select Health Plan]]),0,ROUND(((TblPosCalcMain[[#This Row],[Health Insurance Premium Yr1]]/24)*TblPosCalcMain[[#This Row],[Enter Pay Periods Year 1]])*TblPosCalcMain[[#This Row],[Enter Position Count Year 1]],0))</f>
        <v>22308</v>
      </c>
      <c r="AF7" s="26">
        <f>IF(ISBLANK(TblPosCalcMain[[#This Row],[Select Health Plan]]),0,ROUND(((TblPosCalcMain[[#This Row],[Health Insurance Premium Yr2]]/24)*TblPosCalcMain[[#This Row],[Enter Pay Periods Year 2]])*TblPosCalcMain[[#This Row],[Enter Position Count Year 2]],0))</f>
        <v>66924</v>
      </c>
      <c r="AG7"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58266</v>
      </c>
      <c r="AH7"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175577</v>
      </c>
      <c r="AI7"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201066</v>
      </c>
      <c r="AJ7"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603977</v>
      </c>
      <c r="AK7" s="29">
        <f>IF(ISBLANK(TblPosCalcMain[[#This Row],[Select Salary Subobject]]),"",VLOOKUP(TblPosCalcMain[[#This Row],[Select Salary Subobject]],TblSalarySubobjects[],2,FALSE))</f>
        <v>1123</v>
      </c>
      <c r="AL7" s="29" t="str">
        <f>IF(ISBLANK(TblPosCalcMain[[#This Row],[Select Salary Subobject]]),"",VLOOKUP(TblPosCalcMain[[#This Row],[Select Salary Subobject]],TblSalarySubobjects[],4,FALSE))</f>
        <v>YES</v>
      </c>
      <c r="AM7" s="29" t="str">
        <f>IF(ISBLANK(TblPosCalcMain[[#This Row],[Select Salary Subobject]]),"",VLOOKUP(TblPosCalcMain[[#This Row],[Select Salary Subobject]],TblSalarySubobjects[],5,FALSE))</f>
        <v>YES</v>
      </c>
      <c r="AN7" s="29">
        <f>IF(ISBLANK(TblPosCalcMain[[#This Row],[Select Retirement System]]),"",VLOOKUP(TblPosCalcMain[[#This Row],[Select Retirement System]],TblRetirementOPEBs[],5,FALSE))</f>
        <v>1112</v>
      </c>
      <c r="AO7" s="30">
        <f>IF(ISBLANK(TblPosCalcMain[[#This Row],[Select Retirement System]]),"",VLOOKUP(TblPosCalcMain[[#This Row],[Select Retirement System]],TblRetirementOPEBs[],6,FALSE))</f>
        <v>6.2E-2</v>
      </c>
      <c r="AP7" s="30">
        <f>IF(ISBLANK(TblPosCalcMain[[#This Row],[Select Retirement System]]),"",VLOOKUP(TblPosCalcMain[[#This Row],[Select Retirement System]],TblRetirementOPEBs[],7,FALSE))</f>
        <v>6.2E-2</v>
      </c>
      <c r="AQ7" s="31">
        <f>IF(ISBLANK(TblPosCalcMain[[#This Row],[Select Retirement System]]),"",VLOOKUP(TblPosCalcMain[[#This Row],[Select Retirement System]],TblRetirementOPEBs[],8,FALSE))</f>
        <v>147000</v>
      </c>
      <c r="AR7" s="31">
        <f>IF(ISBLANK(TblPosCalcMain[[#This Row],[Select Retirement System]]),"",VLOOKUP(TblPosCalcMain[[#This Row],[Select Retirement System]],TblRetirementOPEBs[],9,FALSE))</f>
        <v>147000</v>
      </c>
      <c r="AS7" s="29">
        <f>IF(ISBLANK(TblPosCalcMain[[#This Row],[Select Retirement System]]),"",VLOOKUP(TblPosCalcMain[[#This Row],[Select Retirement System]],TblRetirementOPEBs[],10,FALSE))</f>
        <v>1112</v>
      </c>
      <c r="AT7" s="30">
        <f>IF(ISBLANK(TblPosCalcMain[[#This Row],[Select Retirement System]]),"",VLOOKUP(TblPosCalcMain[[#This Row],[Select Retirement System]],TblRetirementOPEBs[],11,FALSE))</f>
        <v>1.4499999999999999E-2</v>
      </c>
      <c r="AU7" s="30">
        <f>IF(ISBLANK(TblPosCalcMain[[#This Row],[Select Retirement System]]),"",VLOOKUP(TblPosCalcMain[[#This Row],[Select Retirement System]],TblRetirementOPEBs[],12,FALSE))</f>
        <v>1.4499999999999999E-2</v>
      </c>
      <c r="AV7" s="29">
        <f>IF(ISBLANK(TblPosCalcMain[[#This Row],[Select Retirement System]]),"",VLOOKUP(TblPosCalcMain[[#This Row],[Select Retirement System]],TblRetirementOPEBs[],2,FALSE))</f>
        <v>1111</v>
      </c>
      <c r="AW7" s="30">
        <f>IF(ISBLANK(TblPosCalcMain[[#This Row],[Select Retirement System]]),"",VLOOKUP(TblPosCalcMain[[#This Row],[Select Retirement System]],TblRetirementOPEBs[],3,FALSE))</f>
        <v>0.14460000000000001</v>
      </c>
      <c r="AX7" s="30">
        <f>IF(ISBLANK(TblPosCalcMain[[#This Row],[Select Retirement System]]),"",VLOOKUP(TblPosCalcMain[[#This Row],[Select Retirement System]],TblRetirementOPEBs[],4,FALSE))</f>
        <v>0.14460000000000001</v>
      </c>
      <c r="AY7" s="29">
        <f>IF(ISBLANK(TblPosCalcMain[[#This Row],[Select Retirement System]]),"",VLOOKUP(TblPosCalcMain[[#This Row],[Select Retirement System]],TblRetirementOPEBs[],13,FALSE))</f>
        <v>1114</v>
      </c>
      <c r="AZ7" s="30">
        <f>IF(ISBLANK(TblPosCalcMain[[#This Row],[Select Retirement System]]),"",VLOOKUP(TblPosCalcMain[[#This Row],[Select Retirement System]],TblRetirementOPEBs[],14,FALSE))</f>
        <v>1.34E-2</v>
      </c>
      <c r="BA7" s="30">
        <f>IF(ISBLANK(TblPosCalcMain[[#This Row],[Select Retirement System]]),"",VLOOKUP(TblPosCalcMain[[#This Row],[Select Retirement System]],TblRetirementOPEBs[],15,FALSE))</f>
        <v>1.34E-2</v>
      </c>
      <c r="BB7" s="29">
        <f>IF(ISBLANK(TblPosCalcMain[[#This Row],[Select Retirement System]]),"",VLOOKUP(TblPosCalcMain[[#This Row],[Select Retirement System]],TblRetirementOPEBs[],16,FALSE))</f>
        <v>1116</v>
      </c>
      <c r="BC7" s="30">
        <f>IF(ISBLANK(TblPosCalcMain[[#This Row],[Select Retirement System]]),"",VLOOKUP(TblPosCalcMain[[#This Row],[Select Retirement System]],TblRetirementOPEBs[],17,FALSE))</f>
        <v>1.12E-2</v>
      </c>
      <c r="BD7" s="30">
        <f>IF(ISBLANK(TblPosCalcMain[[#This Row],[Select Retirement System]]),"",VLOOKUP(TblPosCalcMain[[#This Row],[Select Retirement System]],TblRetirementOPEBs[],18,FALSE))</f>
        <v>1.12E-2</v>
      </c>
      <c r="BE7" s="29">
        <f>IF(ISBLANK(TblPosCalcMain[[#This Row],[Select Retirement System]]),"",VLOOKUP(TblPosCalcMain[[#This Row],[Select Retirement System]],TblRetirementOPEBs[],19,FALSE))</f>
        <v>1117</v>
      </c>
      <c r="BF7" s="30">
        <f>IF(ISBLANK(TblPosCalcMain[[#This Row],[Select Retirement System]]),"",VLOOKUP(TblPosCalcMain[[#This Row],[Select Retirement System]],TblRetirementOPEBs[],20,FALSE))</f>
        <v>6.1000000000000004E-3</v>
      </c>
      <c r="BG7" s="30">
        <f>IF(ISBLANK(TblPosCalcMain[[#This Row],[Select Retirement System]]),"",VLOOKUP(TblPosCalcMain[[#This Row],[Select Retirement System]],TblRetirementOPEBs[],21,FALSE))</f>
        <v>6.1000000000000004E-3</v>
      </c>
      <c r="BH7" s="29">
        <f>IF(ISBLANK(TblPosCalcMain[[#This Row],[Select Retirement System]]),"",VLOOKUP(TblPosCalcMain[[#This Row],[Select Retirement System]],TblRetirementOPEBs[],22,FALSE))</f>
        <v>1138</v>
      </c>
      <c r="BI7" s="31">
        <f>IF(ISBLANK(TblPosCalcMain[[#This Row],[Select Retirement System]]),"",VLOOKUP(TblPosCalcMain[[#This Row],[Select Retirement System]],TblRetirementOPEBs[],23,FALSE))</f>
        <v>20</v>
      </c>
      <c r="BJ7" s="31">
        <f>IF(ISBLANK(TblPosCalcMain[[#This Row],[Select Retirement System]]),"",VLOOKUP(TblPosCalcMain[[#This Row],[Select Retirement System]],TblRetirementOPEBs[],24,FALSE))</f>
        <v>20</v>
      </c>
      <c r="BK7" s="29">
        <f>IF(ISBLANK(TblPosCalcMain[[#This Row],[Select Health Plan]]),"",VLOOKUP(TblPosCalcMain[[#This Row],[Select Health Plan]],TblHealthPlans[],4,FALSE))</f>
        <v>1115</v>
      </c>
      <c r="BL7" s="26">
        <f>IF(ISBLANK(TblPosCalcMain[[#This Row],[Select Health Plan]]),"",VLOOKUP(TblPosCalcMain[[#This Row],[Select Health Plan]],TblHealthPlans[],5,FALSE))</f>
        <v>22308</v>
      </c>
      <c r="BM7" s="26">
        <f>IF(ISBLANK(TblPosCalcMain[[#This Row],[Select Health Plan]]),"",VLOOKUP(TblPosCalcMain[[#This Row],[Select Health Plan]],TblHealthPlans[],6,FALSE))</f>
        <v>22308</v>
      </c>
    </row>
    <row r="8" spans="3:65" x14ac:dyDescent="0.35">
      <c r="C8" s="9"/>
      <c r="D8" s="40"/>
      <c r="E8" s="40"/>
      <c r="F8" s="9"/>
      <c r="G8" s="9"/>
      <c r="H8" s="17"/>
      <c r="I8" s="26"/>
      <c r="J8" s="9"/>
      <c r="K8" s="17"/>
      <c r="L8" s="17"/>
      <c r="M8" s="25"/>
      <c r="N8" s="25"/>
      <c r="O8" s="26">
        <f>ROUND(TblPosCalcMain[[#This Row],[Enter Position Count Year 1]]*TblPosCalcMain[[#This Row],[Enter Annual Salary]]*(TblPosCalcMain[[#This Row],[Enter Pay Periods Year 1]]/24),0)</f>
        <v>0</v>
      </c>
      <c r="P8" s="26">
        <f>ROUND(TblPosCalcMain[[#This Row],[Enter Position Count Year 2]]*TblPosCalcMain[[#This Row],[Enter Annual Salary]]*(TblPosCalcMain[[#This Row],[Enter Pay Periods Year 2]]/24),0)</f>
        <v>0</v>
      </c>
      <c r="Q8"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8"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8" s="26">
        <f>IF(TblPosCalcMain[[#This Row],[Salary Cost Yr1]]=0,0,ROUND(TblPosCalcMain[[#This Row],[Salary Cost Yr1]]*TblPosCalcMain[[#This Row],[Medicare Rate Yr1]],0))</f>
        <v>0</v>
      </c>
      <c r="T8" s="26">
        <f>IF(TblPosCalcMain[[#This Row],[Salary Cost Yr2]]=0,0,ROUND(TblPosCalcMain[[#This Row],[Salary Cost Yr2]]*TblPosCalcMain[[#This Row],[Medicare Rate Yr2]],0))</f>
        <v>0</v>
      </c>
      <c r="U8" s="26">
        <f>IF(TblPosCalcMain[[#This Row],[Salary Cost Yr1]]=0,0,ROUND(TblPosCalcMain[[#This Row],[Salary Cost Yr1]]*TblPosCalcMain[[#This Row],[Retirement Rate Yr1]],0))</f>
        <v>0</v>
      </c>
      <c r="V8" s="26">
        <f>IF(TblPosCalcMain[[#This Row],[Salary Cost Yr2]]=0,0,ROUND(TblPosCalcMain[[#This Row],[Salary Cost Yr2]]*TblPosCalcMain[[#This Row],[Retirement Rate Yr2]],0))</f>
        <v>0</v>
      </c>
      <c r="W8" s="26">
        <f>IF(TblPosCalcMain[[#This Row],[Salary Cost Yr1]]=0,0,ROUND(TblPosCalcMain[[#This Row],[Salary Cost Yr1]]*TblPosCalcMain[[#This Row],[Group Life Rate Yr1]],0))</f>
        <v>0</v>
      </c>
      <c r="X8" s="26">
        <f>IF(TblPosCalcMain[[#This Row],[Salary Cost Yr2]]=0,0,ROUND(TblPosCalcMain[[#This Row],[Salary Cost Yr2]]*TblPosCalcMain[[#This Row],[Group Life Rate Yr2]],0))</f>
        <v>0</v>
      </c>
      <c r="Y8" s="26">
        <f>IF(TblPosCalcMain[[#This Row],[Salary Cost Yr1]]=0,0,ROUND(TblPosCalcMain[[#This Row],[Salary Cost Yr1]]*TblPosCalcMain[[#This Row],[Retiree Health Cred Rate Yr1]],0))</f>
        <v>0</v>
      </c>
      <c r="Z8" s="26">
        <f>IF(TblPosCalcMain[[#This Row],[Salary Cost Yr2]]=0,0,ROUND(TblPosCalcMain[[#This Row],[Salary Cost Yr2]]*TblPosCalcMain[[#This Row],[Retiree Health Cred Rate Yr2]],0))</f>
        <v>0</v>
      </c>
      <c r="AA8" s="26">
        <f>IF(TblPosCalcMain[[#This Row],[Salary Cost Yr1]]=0,0,ROUND(TblPosCalcMain[[#This Row],[Salary Cost Yr1]]*TblPosCalcMain[[#This Row],[Disability Rate Yr1]],0))</f>
        <v>0</v>
      </c>
      <c r="AB8" s="26">
        <f>IF(TblPosCalcMain[[#This Row],[Salary Cost Yr2]]=0,0,ROUND(TblPosCalcMain[[#This Row],[Salary Cost Yr2]]*TblPosCalcMain[[#This Row],[Disability Rate Yr2]],0))</f>
        <v>0</v>
      </c>
      <c r="AC8" s="26">
        <f>IF(TblPosCalcMain[[#This Row],[Deferred Comp Participant?]]="Yes",ROUND((TblPosCalcMain[[#This Row],[Enter Pay Periods Year 1]]*TblPosCalcMain[[#This Row],[Deferred Comp Match  Per Pay Period Yr1]])*TblPosCalcMain[[#This Row],[Enter Position Count Year 1]],0),0)</f>
        <v>0</v>
      </c>
      <c r="AD8" s="26">
        <f>IF(TblPosCalcMain[[#This Row],[Deferred Comp Participant?]]="Yes",ROUND((TblPosCalcMain[[#This Row],[Enter Pay Periods Year 2]]*TblPosCalcMain[[#This Row],[Deferred Comp Match  Per Pay Period Yr2]])*TblPosCalcMain[[#This Row],[Enter Position Count Year 2]],0),0)</f>
        <v>0</v>
      </c>
      <c r="AE8" s="26">
        <f>IF(ISBLANK(TblPosCalcMain[[#This Row],[Select Health Plan]]),0,ROUND(((TblPosCalcMain[[#This Row],[Health Insurance Premium Yr1]]/24)*TblPosCalcMain[[#This Row],[Enter Pay Periods Year 1]])*TblPosCalcMain[[#This Row],[Enter Position Count Year 1]],0))</f>
        <v>0</v>
      </c>
      <c r="AF8" s="26">
        <f>IF(ISBLANK(TblPosCalcMain[[#This Row],[Select Health Plan]]),0,ROUND(((TblPosCalcMain[[#This Row],[Health Insurance Premium Yr2]]/24)*TblPosCalcMain[[#This Row],[Enter Pay Periods Year 2]])*TblPosCalcMain[[#This Row],[Enter Position Count Year 2]],0))</f>
        <v>0</v>
      </c>
      <c r="AG8"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8"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8"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8"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8" s="29" t="str">
        <f>IF(ISBLANK(TblPosCalcMain[[#This Row],[Select Salary Subobject]]),"",VLOOKUP(TblPosCalcMain[[#This Row],[Select Salary Subobject]],TblSalarySubobjects[],2,FALSE))</f>
        <v/>
      </c>
      <c r="AL8" s="29" t="str">
        <f>IF(ISBLANK(TblPosCalcMain[[#This Row],[Select Salary Subobject]]),"",VLOOKUP(TblPosCalcMain[[#This Row],[Select Salary Subobject]],TblSalarySubobjects[],4,FALSE))</f>
        <v/>
      </c>
      <c r="AM8" s="29" t="str">
        <f>IF(ISBLANK(TblPosCalcMain[[#This Row],[Select Salary Subobject]]),"",VLOOKUP(TblPosCalcMain[[#This Row],[Select Salary Subobject]],TblSalarySubobjects[],5,FALSE))</f>
        <v/>
      </c>
      <c r="AN8" s="29" t="str">
        <f>IF(ISBLANK(TblPosCalcMain[[#This Row],[Select Retirement System]]),"",VLOOKUP(TblPosCalcMain[[#This Row],[Select Retirement System]],TblRetirementOPEBs[],5,FALSE))</f>
        <v/>
      </c>
      <c r="AO8" s="30" t="str">
        <f>IF(ISBLANK(TblPosCalcMain[[#This Row],[Select Retirement System]]),"",VLOOKUP(TblPosCalcMain[[#This Row],[Select Retirement System]],TblRetirementOPEBs[],6,FALSE))</f>
        <v/>
      </c>
      <c r="AP8" s="30" t="str">
        <f>IF(ISBLANK(TblPosCalcMain[[#This Row],[Select Retirement System]]),"",VLOOKUP(TblPosCalcMain[[#This Row],[Select Retirement System]],TblRetirementOPEBs[],7,FALSE))</f>
        <v/>
      </c>
      <c r="AQ8" s="31" t="str">
        <f>IF(ISBLANK(TblPosCalcMain[[#This Row],[Select Retirement System]]),"",VLOOKUP(TblPosCalcMain[[#This Row],[Select Retirement System]],TblRetirementOPEBs[],8,FALSE))</f>
        <v/>
      </c>
      <c r="AR8" s="31" t="str">
        <f>IF(ISBLANK(TblPosCalcMain[[#This Row],[Select Retirement System]]),"",VLOOKUP(TblPosCalcMain[[#This Row],[Select Retirement System]],TblRetirementOPEBs[],9,FALSE))</f>
        <v/>
      </c>
      <c r="AS8" s="37" t="str">
        <f>IF(ISBLANK(TblPosCalcMain[[#This Row],[Select Retirement System]]),"",VLOOKUP(TblPosCalcMain[[#This Row],[Select Retirement System]],TblRetirementOPEBs[],10,FALSE))</f>
        <v/>
      </c>
      <c r="AT8" s="30" t="str">
        <f>IF(ISBLANK(TblPosCalcMain[[#This Row],[Select Retirement System]]),"",VLOOKUP(TblPosCalcMain[[#This Row],[Select Retirement System]],TblRetirementOPEBs[],11,FALSE))</f>
        <v/>
      </c>
      <c r="AU8" s="30" t="str">
        <f>IF(ISBLANK(TblPosCalcMain[[#This Row],[Select Retirement System]]),"",VLOOKUP(TblPosCalcMain[[#This Row],[Select Retirement System]],TblRetirementOPEBs[],12,FALSE))</f>
        <v/>
      </c>
      <c r="AV8" s="37" t="str">
        <f>IF(ISBLANK(TblPosCalcMain[[#This Row],[Select Retirement System]]),"",VLOOKUP(TblPosCalcMain[[#This Row],[Select Retirement System]],TblRetirementOPEBs[],2,FALSE))</f>
        <v/>
      </c>
      <c r="AW8" s="30" t="str">
        <f>IF(ISBLANK(TblPosCalcMain[[#This Row],[Select Retirement System]]),"",VLOOKUP(TblPosCalcMain[[#This Row],[Select Retirement System]],TblRetirementOPEBs[],3,FALSE))</f>
        <v/>
      </c>
      <c r="AX8" s="30" t="str">
        <f>IF(ISBLANK(TblPosCalcMain[[#This Row],[Select Retirement System]]),"",VLOOKUP(TblPosCalcMain[[#This Row],[Select Retirement System]],TblRetirementOPEBs[],4,FALSE))</f>
        <v/>
      </c>
      <c r="AY8" s="38" t="str">
        <f>IF(ISBLANK(TblPosCalcMain[[#This Row],[Select Retirement System]]),"",VLOOKUP(TblPosCalcMain[[#This Row],[Select Retirement System]],TblRetirementOPEBs[],13,FALSE))</f>
        <v/>
      </c>
      <c r="AZ8" s="39" t="str">
        <f>IF(ISBLANK(TblPosCalcMain[[#This Row],[Select Retirement System]]),"",VLOOKUP(TblPosCalcMain[[#This Row],[Select Retirement System]],TblRetirementOPEBs[],14,FALSE))</f>
        <v/>
      </c>
      <c r="BA8" s="39" t="str">
        <f>IF(ISBLANK(TblPosCalcMain[[#This Row],[Select Retirement System]]),"",VLOOKUP(TblPosCalcMain[[#This Row],[Select Retirement System]],TblRetirementOPEBs[],15,FALSE))</f>
        <v/>
      </c>
      <c r="BB8" s="38" t="str">
        <f>IF(ISBLANK(TblPosCalcMain[[#This Row],[Select Retirement System]]),"",VLOOKUP(TblPosCalcMain[[#This Row],[Select Retirement System]],TblRetirementOPEBs[],16,FALSE))</f>
        <v/>
      </c>
      <c r="BC8" s="39" t="str">
        <f>IF(ISBLANK(TblPosCalcMain[[#This Row],[Select Retirement System]]),"",VLOOKUP(TblPosCalcMain[[#This Row],[Select Retirement System]],TblRetirementOPEBs[],17,FALSE))</f>
        <v/>
      </c>
      <c r="BD8" s="39" t="str">
        <f>IF(ISBLANK(TblPosCalcMain[[#This Row],[Select Retirement System]]),"",VLOOKUP(TblPosCalcMain[[#This Row],[Select Retirement System]],TblRetirementOPEBs[],18,FALSE))</f>
        <v/>
      </c>
      <c r="BE8" s="38" t="str">
        <f>IF(ISBLANK(TblPosCalcMain[[#This Row],[Select Retirement System]]),"",VLOOKUP(TblPosCalcMain[[#This Row],[Select Retirement System]],TblRetirementOPEBs[],19,FALSE))</f>
        <v/>
      </c>
      <c r="BF8" s="39" t="str">
        <f>IF(ISBLANK(TblPosCalcMain[[#This Row],[Select Retirement System]]),"",VLOOKUP(TblPosCalcMain[[#This Row],[Select Retirement System]],TblRetirementOPEBs[],20,FALSE))</f>
        <v/>
      </c>
      <c r="BG8" s="39" t="str">
        <f>IF(ISBLANK(TblPosCalcMain[[#This Row],[Select Retirement System]]),"",VLOOKUP(TblPosCalcMain[[#This Row],[Select Retirement System]],TblRetirementOPEBs[],21,FALSE))</f>
        <v/>
      </c>
      <c r="BH8" s="29" t="str">
        <f>IF(ISBLANK(TblPosCalcMain[[#This Row],[Select Retirement System]]),"",VLOOKUP(TblPosCalcMain[[#This Row],[Select Retirement System]],TblRetirementOPEBs[],22,FALSE))</f>
        <v/>
      </c>
      <c r="BI8" s="31" t="str">
        <f>IF(ISBLANK(TblPosCalcMain[[#This Row],[Select Retirement System]]),"",VLOOKUP(TblPosCalcMain[[#This Row],[Select Retirement System]],TblRetirementOPEBs[],23,FALSE))</f>
        <v/>
      </c>
      <c r="BJ8" s="31" t="str">
        <f>IF(ISBLANK(TblPosCalcMain[[#This Row],[Select Retirement System]]),"",VLOOKUP(TblPosCalcMain[[#This Row],[Select Retirement System]],TblRetirementOPEBs[],24,FALSE))</f>
        <v/>
      </c>
      <c r="BK8" s="29" t="str">
        <f>IF(ISBLANK(TblPosCalcMain[[#This Row],[Select Health Plan]]),"",VLOOKUP(TblPosCalcMain[[#This Row],[Select Health Plan]],TblHealthPlans[],4,FALSE))</f>
        <v/>
      </c>
      <c r="BL8" s="26" t="str">
        <f>IF(ISBLANK(TblPosCalcMain[[#This Row],[Select Health Plan]]),"",VLOOKUP(TblPosCalcMain[[#This Row],[Select Health Plan]],TblHealthPlans[],5,FALSE))</f>
        <v/>
      </c>
      <c r="BM8" s="26" t="str">
        <f>IF(ISBLANK(TblPosCalcMain[[#This Row],[Select Health Plan]]),"",VLOOKUP(TblPosCalcMain[[#This Row],[Select Health Plan]],TblHealthPlans[],6,FALSE))</f>
        <v/>
      </c>
    </row>
    <row r="9" spans="3:65" x14ac:dyDescent="0.35">
      <c r="C9" s="9"/>
      <c r="D9" s="40"/>
      <c r="E9" s="40"/>
      <c r="F9" s="9"/>
      <c r="G9" s="9"/>
      <c r="H9" s="17"/>
      <c r="I9" s="26"/>
      <c r="J9" s="9"/>
      <c r="K9" s="17"/>
      <c r="L9" s="17"/>
      <c r="M9" s="25"/>
      <c r="N9" s="25"/>
      <c r="O9" s="26">
        <f>ROUND(TblPosCalcMain[[#This Row],[Enter Position Count Year 1]]*TblPosCalcMain[[#This Row],[Enter Annual Salary]]*(TblPosCalcMain[[#This Row],[Enter Pay Periods Year 1]]/24),0)</f>
        <v>0</v>
      </c>
      <c r="P9" s="26">
        <f>ROUND(TblPosCalcMain[[#This Row],[Enter Position Count Year 2]]*TblPosCalcMain[[#This Row],[Enter Annual Salary]]*(TblPosCalcMain[[#This Row],[Enter Pay Periods Year 2]]/24),0)</f>
        <v>0</v>
      </c>
      <c r="Q9"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9"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9" s="26">
        <f>IF(TblPosCalcMain[[#This Row],[Salary Cost Yr1]]=0,0,ROUND(TblPosCalcMain[[#This Row],[Salary Cost Yr1]]*TblPosCalcMain[[#This Row],[Medicare Rate Yr1]],0))</f>
        <v>0</v>
      </c>
      <c r="T9" s="26">
        <f>IF(TblPosCalcMain[[#This Row],[Salary Cost Yr2]]=0,0,ROUND(TblPosCalcMain[[#This Row],[Salary Cost Yr2]]*TblPosCalcMain[[#This Row],[Medicare Rate Yr2]],0))</f>
        <v>0</v>
      </c>
      <c r="U9" s="26">
        <f>IF(TblPosCalcMain[[#This Row],[Salary Cost Yr1]]=0,0,ROUND(TblPosCalcMain[[#This Row],[Salary Cost Yr1]]*TblPosCalcMain[[#This Row],[Retirement Rate Yr1]],0))</f>
        <v>0</v>
      </c>
      <c r="V9" s="26">
        <f>IF(TblPosCalcMain[[#This Row],[Salary Cost Yr2]]=0,0,ROUND(TblPosCalcMain[[#This Row],[Salary Cost Yr2]]*TblPosCalcMain[[#This Row],[Retirement Rate Yr2]],0))</f>
        <v>0</v>
      </c>
      <c r="W9" s="26">
        <f>IF(TblPosCalcMain[[#This Row],[Salary Cost Yr1]]=0,0,ROUND(TblPosCalcMain[[#This Row],[Salary Cost Yr1]]*TblPosCalcMain[[#This Row],[Group Life Rate Yr1]],0))</f>
        <v>0</v>
      </c>
      <c r="X9" s="26">
        <f>IF(TblPosCalcMain[[#This Row],[Salary Cost Yr2]]=0,0,ROUND(TblPosCalcMain[[#This Row],[Salary Cost Yr2]]*TblPosCalcMain[[#This Row],[Group Life Rate Yr2]],0))</f>
        <v>0</v>
      </c>
      <c r="Y9" s="26">
        <f>IF(TblPosCalcMain[[#This Row],[Salary Cost Yr1]]=0,0,ROUND(TblPosCalcMain[[#This Row],[Salary Cost Yr1]]*TblPosCalcMain[[#This Row],[Retiree Health Cred Rate Yr1]],0))</f>
        <v>0</v>
      </c>
      <c r="Z9" s="26">
        <f>IF(TblPosCalcMain[[#This Row],[Salary Cost Yr2]]=0,0,ROUND(TblPosCalcMain[[#This Row],[Salary Cost Yr2]]*TblPosCalcMain[[#This Row],[Retiree Health Cred Rate Yr2]],0))</f>
        <v>0</v>
      </c>
      <c r="AA9" s="26">
        <f>IF(TblPosCalcMain[[#This Row],[Salary Cost Yr1]]=0,0,ROUND(TblPosCalcMain[[#This Row],[Salary Cost Yr1]]*TblPosCalcMain[[#This Row],[Disability Rate Yr1]],0))</f>
        <v>0</v>
      </c>
      <c r="AB9" s="26">
        <f>IF(TblPosCalcMain[[#This Row],[Salary Cost Yr2]]=0,0,ROUND(TblPosCalcMain[[#This Row],[Salary Cost Yr2]]*TblPosCalcMain[[#This Row],[Disability Rate Yr2]],0))</f>
        <v>0</v>
      </c>
      <c r="AC9" s="26">
        <f>IF(TblPosCalcMain[[#This Row],[Deferred Comp Participant?]]="Yes",ROUND((TblPosCalcMain[[#This Row],[Enter Pay Periods Year 1]]*TblPosCalcMain[[#This Row],[Deferred Comp Match  Per Pay Period Yr1]])*TblPosCalcMain[[#This Row],[Enter Position Count Year 1]],0),0)</f>
        <v>0</v>
      </c>
      <c r="AD9" s="26">
        <f>IF(TblPosCalcMain[[#This Row],[Deferred Comp Participant?]]="Yes",ROUND((TblPosCalcMain[[#This Row],[Enter Pay Periods Year 2]]*TblPosCalcMain[[#This Row],[Deferred Comp Match  Per Pay Period Yr2]])*TblPosCalcMain[[#This Row],[Enter Position Count Year 2]],0),0)</f>
        <v>0</v>
      </c>
      <c r="AE9" s="26">
        <f>IF(ISBLANK(TblPosCalcMain[[#This Row],[Select Health Plan]]),0,ROUND(((TblPosCalcMain[[#This Row],[Health Insurance Premium Yr1]]/24)*TblPosCalcMain[[#This Row],[Enter Pay Periods Year 1]])*TblPosCalcMain[[#This Row],[Enter Position Count Year 1]],0))</f>
        <v>0</v>
      </c>
      <c r="AF9" s="26">
        <f>IF(ISBLANK(TblPosCalcMain[[#This Row],[Select Health Plan]]),0,ROUND(((TblPosCalcMain[[#This Row],[Health Insurance Premium Yr2]]/24)*TblPosCalcMain[[#This Row],[Enter Pay Periods Year 2]])*TblPosCalcMain[[#This Row],[Enter Position Count Year 2]],0))</f>
        <v>0</v>
      </c>
      <c r="AG9"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9"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9"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9"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9" s="29" t="str">
        <f>IF(ISBLANK(TblPosCalcMain[[#This Row],[Select Salary Subobject]]),"",VLOOKUP(TblPosCalcMain[[#This Row],[Select Salary Subobject]],TblSalarySubobjects[],2,FALSE))</f>
        <v/>
      </c>
      <c r="AL9" s="29" t="str">
        <f>IF(ISBLANK(TblPosCalcMain[[#This Row],[Select Salary Subobject]]),"",VLOOKUP(TblPosCalcMain[[#This Row],[Select Salary Subobject]],TblSalarySubobjects[],4,FALSE))</f>
        <v/>
      </c>
      <c r="AM9" s="29" t="str">
        <f>IF(ISBLANK(TblPosCalcMain[[#This Row],[Select Salary Subobject]]),"",VLOOKUP(TblPosCalcMain[[#This Row],[Select Salary Subobject]],TblSalarySubobjects[],5,FALSE))</f>
        <v/>
      </c>
      <c r="AN9" s="29" t="str">
        <f>IF(ISBLANK(TblPosCalcMain[[#This Row],[Select Retirement System]]),"",VLOOKUP(TblPosCalcMain[[#This Row],[Select Retirement System]],TblRetirementOPEBs[],5,FALSE))</f>
        <v/>
      </c>
      <c r="AO9" s="30" t="str">
        <f>IF(ISBLANK(TblPosCalcMain[[#This Row],[Select Retirement System]]),"",VLOOKUP(TblPosCalcMain[[#This Row],[Select Retirement System]],TblRetirementOPEBs[],6,FALSE))</f>
        <v/>
      </c>
      <c r="AP9" s="30" t="str">
        <f>IF(ISBLANK(TblPosCalcMain[[#This Row],[Select Retirement System]]),"",VLOOKUP(TblPosCalcMain[[#This Row],[Select Retirement System]],TblRetirementOPEBs[],7,FALSE))</f>
        <v/>
      </c>
      <c r="AQ9" s="31" t="str">
        <f>IF(ISBLANK(TblPosCalcMain[[#This Row],[Select Retirement System]]),"",VLOOKUP(TblPosCalcMain[[#This Row],[Select Retirement System]],TblRetirementOPEBs[],8,FALSE))</f>
        <v/>
      </c>
      <c r="AR9" s="31" t="str">
        <f>IF(ISBLANK(TblPosCalcMain[[#This Row],[Select Retirement System]]),"",VLOOKUP(TblPosCalcMain[[#This Row],[Select Retirement System]],TblRetirementOPEBs[],9,FALSE))</f>
        <v/>
      </c>
      <c r="AS9" s="37" t="str">
        <f>IF(ISBLANK(TblPosCalcMain[[#This Row],[Select Retirement System]]),"",VLOOKUP(TblPosCalcMain[[#This Row],[Select Retirement System]],TblRetirementOPEBs[],10,FALSE))</f>
        <v/>
      </c>
      <c r="AT9" s="30" t="str">
        <f>IF(ISBLANK(TblPosCalcMain[[#This Row],[Select Retirement System]]),"",VLOOKUP(TblPosCalcMain[[#This Row],[Select Retirement System]],TblRetirementOPEBs[],11,FALSE))</f>
        <v/>
      </c>
      <c r="AU9" s="30" t="str">
        <f>IF(ISBLANK(TblPosCalcMain[[#This Row],[Select Retirement System]]),"",VLOOKUP(TblPosCalcMain[[#This Row],[Select Retirement System]],TblRetirementOPEBs[],12,FALSE))</f>
        <v/>
      </c>
      <c r="AV9" s="37" t="str">
        <f>IF(ISBLANK(TblPosCalcMain[[#This Row],[Select Retirement System]]),"",VLOOKUP(TblPosCalcMain[[#This Row],[Select Retirement System]],TblRetirementOPEBs[],2,FALSE))</f>
        <v/>
      </c>
      <c r="AW9" s="30" t="str">
        <f>IF(ISBLANK(TblPosCalcMain[[#This Row],[Select Retirement System]]),"",VLOOKUP(TblPosCalcMain[[#This Row],[Select Retirement System]],TblRetirementOPEBs[],3,FALSE))</f>
        <v/>
      </c>
      <c r="AX9" s="30" t="str">
        <f>IF(ISBLANK(TblPosCalcMain[[#This Row],[Select Retirement System]]),"",VLOOKUP(TblPosCalcMain[[#This Row],[Select Retirement System]],TblRetirementOPEBs[],4,FALSE))</f>
        <v/>
      </c>
      <c r="AY9" s="38" t="str">
        <f>IF(ISBLANK(TblPosCalcMain[[#This Row],[Select Retirement System]]),"",VLOOKUP(TblPosCalcMain[[#This Row],[Select Retirement System]],TblRetirementOPEBs[],13,FALSE))</f>
        <v/>
      </c>
      <c r="AZ9" s="39" t="str">
        <f>IF(ISBLANK(TblPosCalcMain[[#This Row],[Select Retirement System]]),"",VLOOKUP(TblPosCalcMain[[#This Row],[Select Retirement System]],TblRetirementOPEBs[],14,FALSE))</f>
        <v/>
      </c>
      <c r="BA9" s="39" t="str">
        <f>IF(ISBLANK(TblPosCalcMain[[#This Row],[Select Retirement System]]),"",VLOOKUP(TblPosCalcMain[[#This Row],[Select Retirement System]],TblRetirementOPEBs[],15,FALSE))</f>
        <v/>
      </c>
      <c r="BB9" s="38" t="str">
        <f>IF(ISBLANK(TblPosCalcMain[[#This Row],[Select Retirement System]]),"",VLOOKUP(TblPosCalcMain[[#This Row],[Select Retirement System]],TblRetirementOPEBs[],16,FALSE))</f>
        <v/>
      </c>
      <c r="BC9" s="39" t="str">
        <f>IF(ISBLANK(TblPosCalcMain[[#This Row],[Select Retirement System]]),"",VLOOKUP(TblPosCalcMain[[#This Row],[Select Retirement System]],TblRetirementOPEBs[],17,FALSE))</f>
        <v/>
      </c>
      <c r="BD9" s="39" t="str">
        <f>IF(ISBLANK(TblPosCalcMain[[#This Row],[Select Retirement System]]),"",VLOOKUP(TblPosCalcMain[[#This Row],[Select Retirement System]],TblRetirementOPEBs[],18,FALSE))</f>
        <v/>
      </c>
      <c r="BE9" s="38" t="str">
        <f>IF(ISBLANK(TblPosCalcMain[[#This Row],[Select Retirement System]]),"",VLOOKUP(TblPosCalcMain[[#This Row],[Select Retirement System]],TblRetirementOPEBs[],19,FALSE))</f>
        <v/>
      </c>
      <c r="BF9" s="39" t="str">
        <f>IF(ISBLANK(TblPosCalcMain[[#This Row],[Select Retirement System]]),"",VLOOKUP(TblPosCalcMain[[#This Row],[Select Retirement System]],TblRetirementOPEBs[],20,FALSE))</f>
        <v/>
      </c>
      <c r="BG9" s="39" t="str">
        <f>IF(ISBLANK(TblPosCalcMain[[#This Row],[Select Retirement System]]),"",VLOOKUP(TblPosCalcMain[[#This Row],[Select Retirement System]],TblRetirementOPEBs[],21,FALSE))</f>
        <v/>
      </c>
      <c r="BH9" s="29" t="str">
        <f>IF(ISBLANK(TblPosCalcMain[[#This Row],[Select Retirement System]]),"",VLOOKUP(TblPosCalcMain[[#This Row],[Select Retirement System]],TblRetirementOPEBs[],22,FALSE))</f>
        <v/>
      </c>
      <c r="BI9" s="31" t="str">
        <f>IF(ISBLANK(TblPosCalcMain[[#This Row],[Select Retirement System]]),"",VLOOKUP(TblPosCalcMain[[#This Row],[Select Retirement System]],TblRetirementOPEBs[],23,FALSE))</f>
        <v/>
      </c>
      <c r="BJ9" s="31" t="str">
        <f>IF(ISBLANK(TblPosCalcMain[[#This Row],[Select Retirement System]]),"",VLOOKUP(TblPosCalcMain[[#This Row],[Select Retirement System]],TblRetirementOPEBs[],24,FALSE))</f>
        <v/>
      </c>
      <c r="BK9" s="29" t="str">
        <f>IF(ISBLANK(TblPosCalcMain[[#This Row],[Select Health Plan]]),"",VLOOKUP(TblPosCalcMain[[#This Row],[Select Health Plan]],TblHealthPlans[],4,FALSE))</f>
        <v/>
      </c>
      <c r="BL9" s="26" t="str">
        <f>IF(ISBLANK(TblPosCalcMain[[#This Row],[Select Health Plan]]),"",VLOOKUP(TblPosCalcMain[[#This Row],[Select Health Plan]],TblHealthPlans[],5,FALSE))</f>
        <v/>
      </c>
      <c r="BM9" s="26" t="str">
        <f>IF(ISBLANK(TblPosCalcMain[[#This Row],[Select Health Plan]]),"",VLOOKUP(TblPosCalcMain[[#This Row],[Select Health Plan]],TblHealthPlans[],6,FALSE))</f>
        <v/>
      </c>
    </row>
    <row r="10" spans="3:65" x14ac:dyDescent="0.35">
      <c r="C10" s="9"/>
      <c r="D10" s="40"/>
      <c r="E10" s="40"/>
      <c r="F10" s="9"/>
      <c r="G10" s="9"/>
      <c r="H10" s="17"/>
      <c r="I10" s="26"/>
      <c r="J10" s="9"/>
      <c r="K10" s="17"/>
      <c r="L10" s="17"/>
      <c r="M10" s="25"/>
      <c r="N10" s="25"/>
      <c r="O10" s="26">
        <f>ROUND(TblPosCalcMain[[#This Row],[Enter Position Count Year 1]]*TblPosCalcMain[[#This Row],[Enter Annual Salary]]*(TblPosCalcMain[[#This Row],[Enter Pay Periods Year 1]]/24),0)</f>
        <v>0</v>
      </c>
      <c r="P10" s="26">
        <f>ROUND(TblPosCalcMain[[#This Row],[Enter Position Count Year 2]]*TblPosCalcMain[[#This Row],[Enter Annual Salary]]*(TblPosCalcMain[[#This Row],[Enter Pay Periods Year 2]]/24),0)</f>
        <v>0</v>
      </c>
      <c r="Q10"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10"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10" s="26">
        <f>IF(TblPosCalcMain[[#This Row],[Salary Cost Yr1]]=0,0,ROUND(TblPosCalcMain[[#This Row],[Salary Cost Yr1]]*TblPosCalcMain[[#This Row],[Medicare Rate Yr1]],0))</f>
        <v>0</v>
      </c>
      <c r="T10" s="26">
        <f>IF(TblPosCalcMain[[#This Row],[Salary Cost Yr2]]=0,0,ROUND(TblPosCalcMain[[#This Row],[Salary Cost Yr2]]*TblPosCalcMain[[#This Row],[Medicare Rate Yr2]],0))</f>
        <v>0</v>
      </c>
      <c r="U10" s="26">
        <f>IF(TblPosCalcMain[[#This Row],[Salary Cost Yr1]]=0,0,ROUND(TblPosCalcMain[[#This Row],[Salary Cost Yr1]]*TblPosCalcMain[[#This Row],[Retirement Rate Yr1]],0))</f>
        <v>0</v>
      </c>
      <c r="V10" s="26">
        <f>IF(TblPosCalcMain[[#This Row],[Salary Cost Yr2]]=0,0,ROUND(TblPosCalcMain[[#This Row],[Salary Cost Yr2]]*TblPosCalcMain[[#This Row],[Retirement Rate Yr2]],0))</f>
        <v>0</v>
      </c>
      <c r="W10" s="26">
        <f>IF(TblPosCalcMain[[#This Row],[Salary Cost Yr1]]=0,0,ROUND(TblPosCalcMain[[#This Row],[Salary Cost Yr1]]*TblPosCalcMain[[#This Row],[Group Life Rate Yr1]],0))</f>
        <v>0</v>
      </c>
      <c r="X10" s="26">
        <f>IF(TblPosCalcMain[[#This Row],[Salary Cost Yr2]]=0,0,ROUND(TblPosCalcMain[[#This Row],[Salary Cost Yr2]]*TblPosCalcMain[[#This Row],[Group Life Rate Yr2]],0))</f>
        <v>0</v>
      </c>
      <c r="Y10" s="26">
        <f>IF(TblPosCalcMain[[#This Row],[Salary Cost Yr1]]=0,0,ROUND(TblPosCalcMain[[#This Row],[Salary Cost Yr1]]*TblPosCalcMain[[#This Row],[Retiree Health Cred Rate Yr1]],0))</f>
        <v>0</v>
      </c>
      <c r="Z10" s="26">
        <f>IF(TblPosCalcMain[[#This Row],[Salary Cost Yr2]]=0,0,ROUND(TblPosCalcMain[[#This Row],[Salary Cost Yr2]]*TblPosCalcMain[[#This Row],[Retiree Health Cred Rate Yr2]],0))</f>
        <v>0</v>
      </c>
      <c r="AA10" s="26">
        <f>IF(TblPosCalcMain[[#This Row],[Salary Cost Yr1]]=0,0,ROUND(TblPosCalcMain[[#This Row],[Salary Cost Yr1]]*TblPosCalcMain[[#This Row],[Disability Rate Yr1]],0))</f>
        <v>0</v>
      </c>
      <c r="AB10" s="26">
        <f>IF(TblPosCalcMain[[#This Row],[Salary Cost Yr2]]=0,0,ROUND(TblPosCalcMain[[#This Row],[Salary Cost Yr2]]*TblPosCalcMain[[#This Row],[Disability Rate Yr2]],0))</f>
        <v>0</v>
      </c>
      <c r="AC10" s="26">
        <f>IF(TblPosCalcMain[[#This Row],[Deferred Comp Participant?]]="Yes",ROUND((TblPosCalcMain[[#This Row],[Enter Pay Periods Year 1]]*TblPosCalcMain[[#This Row],[Deferred Comp Match  Per Pay Period Yr1]])*TblPosCalcMain[[#This Row],[Enter Position Count Year 1]],0),0)</f>
        <v>0</v>
      </c>
      <c r="AD10" s="26">
        <f>IF(TblPosCalcMain[[#This Row],[Deferred Comp Participant?]]="Yes",ROUND((TblPosCalcMain[[#This Row],[Enter Pay Periods Year 2]]*TblPosCalcMain[[#This Row],[Deferred Comp Match  Per Pay Period Yr2]])*TblPosCalcMain[[#This Row],[Enter Position Count Year 2]],0),0)</f>
        <v>0</v>
      </c>
      <c r="AE10" s="26">
        <f>IF(ISBLANK(TblPosCalcMain[[#This Row],[Select Health Plan]]),0,ROUND(((TblPosCalcMain[[#This Row],[Health Insurance Premium Yr1]]/24)*TblPosCalcMain[[#This Row],[Enter Pay Periods Year 1]])*TblPosCalcMain[[#This Row],[Enter Position Count Year 1]],0))</f>
        <v>0</v>
      </c>
      <c r="AF10" s="26">
        <f>IF(ISBLANK(TblPosCalcMain[[#This Row],[Select Health Plan]]),0,ROUND(((TblPosCalcMain[[#This Row],[Health Insurance Premium Yr2]]/24)*TblPosCalcMain[[#This Row],[Enter Pay Periods Year 2]])*TblPosCalcMain[[#This Row],[Enter Position Count Year 2]],0))</f>
        <v>0</v>
      </c>
      <c r="AG10"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10"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10"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10"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10" s="29" t="str">
        <f>IF(ISBLANK(TblPosCalcMain[[#This Row],[Select Salary Subobject]]),"",VLOOKUP(TblPosCalcMain[[#This Row],[Select Salary Subobject]],TblSalarySubobjects[],2,FALSE))</f>
        <v/>
      </c>
      <c r="AL10" s="29" t="str">
        <f>IF(ISBLANK(TblPosCalcMain[[#This Row],[Select Salary Subobject]]),"",VLOOKUP(TblPosCalcMain[[#This Row],[Select Salary Subobject]],TblSalarySubobjects[],4,FALSE))</f>
        <v/>
      </c>
      <c r="AM10" s="29" t="str">
        <f>IF(ISBLANK(TblPosCalcMain[[#This Row],[Select Salary Subobject]]),"",VLOOKUP(TblPosCalcMain[[#This Row],[Select Salary Subobject]],TblSalarySubobjects[],5,FALSE))</f>
        <v/>
      </c>
      <c r="AN10" s="29" t="str">
        <f>IF(ISBLANK(TblPosCalcMain[[#This Row],[Select Retirement System]]),"",VLOOKUP(TblPosCalcMain[[#This Row],[Select Retirement System]],TblRetirementOPEBs[],5,FALSE))</f>
        <v/>
      </c>
      <c r="AO10" s="30" t="str">
        <f>IF(ISBLANK(TblPosCalcMain[[#This Row],[Select Retirement System]]),"",VLOOKUP(TblPosCalcMain[[#This Row],[Select Retirement System]],TblRetirementOPEBs[],6,FALSE))</f>
        <v/>
      </c>
      <c r="AP10" s="30" t="str">
        <f>IF(ISBLANK(TblPosCalcMain[[#This Row],[Select Retirement System]]),"",VLOOKUP(TblPosCalcMain[[#This Row],[Select Retirement System]],TblRetirementOPEBs[],7,FALSE))</f>
        <v/>
      </c>
      <c r="AQ10" s="31" t="str">
        <f>IF(ISBLANK(TblPosCalcMain[[#This Row],[Select Retirement System]]),"",VLOOKUP(TblPosCalcMain[[#This Row],[Select Retirement System]],TblRetirementOPEBs[],8,FALSE))</f>
        <v/>
      </c>
      <c r="AR10" s="31" t="str">
        <f>IF(ISBLANK(TblPosCalcMain[[#This Row],[Select Retirement System]]),"",VLOOKUP(TblPosCalcMain[[#This Row],[Select Retirement System]],TblRetirementOPEBs[],9,FALSE))</f>
        <v/>
      </c>
      <c r="AS10" s="37" t="str">
        <f>IF(ISBLANK(TblPosCalcMain[[#This Row],[Select Retirement System]]),"",VLOOKUP(TblPosCalcMain[[#This Row],[Select Retirement System]],TblRetirementOPEBs[],10,FALSE))</f>
        <v/>
      </c>
      <c r="AT10" s="30" t="str">
        <f>IF(ISBLANK(TblPosCalcMain[[#This Row],[Select Retirement System]]),"",VLOOKUP(TblPosCalcMain[[#This Row],[Select Retirement System]],TblRetirementOPEBs[],11,FALSE))</f>
        <v/>
      </c>
      <c r="AU10" s="30" t="str">
        <f>IF(ISBLANK(TblPosCalcMain[[#This Row],[Select Retirement System]]),"",VLOOKUP(TblPosCalcMain[[#This Row],[Select Retirement System]],TblRetirementOPEBs[],12,FALSE))</f>
        <v/>
      </c>
      <c r="AV10" s="37" t="str">
        <f>IF(ISBLANK(TblPosCalcMain[[#This Row],[Select Retirement System]]),"",VLOOKUP(TblPosCalcMain[[#This Row],[Select Retirement System]],TblRetirementOPEBs[],2,FALSE))</f>
        <v/>
      </c>
      <c r="AW10" s="30" t="str">
        <f>IF(ISBLANK(TblPosCalcMain[[#This Row],[Select Retirement System]]),"",VLOOKUP(TblPosCalcMain[[#This Row],[Select Retirement System]],TblRetirementOPEBs[],3,FALSE))</f>
        <v/>
      </c>
      <c r="AX10" s="30" t="str">
        <f>IF(ISBLANK(TblPosCalcMain[[#This Row],[Select Retirement System]]),"",VLOOKUP(TblPosCalcMain[[#This Row],[Select Retirement System]],TblRetirementOPEBs[],4,FALSE))</f>
        <v/>
      </c>
      <c r="AY10" s="38" t="str">
        <f>IF(ISBLANK(TblPosCalcMain[[#This Row],[Select Retirement System]]),"",VLOOKUP(TblPosCalcMain[[#This Row],[Select Retirement System]],TblRetirementOPEBs[],13,FALSE))</f>
        <v/>
      </c>
      <c r="AZ10" s="39" t="str">
        <f>IF(ISBLANK(TblPosCalcMain[[#This Row],[Select Retirement System]]),"",VLOOKUP(TblPosCalcMain[[#This Row],[Select Retirement System]],TblRetirementOPEBs[],14,FALSE))</f>
        <v/>
      </c>
      <c r="BA10" s="39" t="str">
        <f>IF(ISBLANK(TblPosCalcMain[[#This Row],[Select Retirement System]]),"",VLOOKUP(TblPosCalcMain[[#This Row],[Select Retirement System]],TblRetirementOPEBs[],15,FALSE))</f>
        <v/>
      </c>
      <c r="BB10" s="38" t="str">
        <f>IF(ISBLANK(TblPosCalcMain[[#This Row],[Select Retirement System]]),"",VLOOKUP(TblPosCalcMain[[#This Row],[Select Retirement System]],TblRetirementOPEBs[],16,FALSE))</f>
        <v/>
      </c>
      <c r="BC10" s="39" t="str">
        <f>IF(ISBLANK(TblPosCalcMain[[#This Row],[Select Retirement System]]),"",VLOOKUP(TblPosCalcMain[[#This Row],[Select Retirement System]],TblRetirementOPEBs[],17,FALSE))</f>
        <v/>
      </c>
      <c r="BD10" s="39" t="str">
        <f>IF(ISBLANK(TblPosCalcMain[[#This Row],[Select Retirement System]]),"",VLOOKUP(TblPosCalcMain[[#This Row],[Select Retirement System]],TblRetirementOPEBs[],18,FALSE))</f>
        <v/>
      </c>
      <c r="BE10" s="38" t="str">
        <f>IF(ISBLANK(TblPosCalcMain[[#This Row],[Select Retirement System]]),"",VLOOKUP(TblPosCalcMain[[#This Row],[Select Retirement System]],TblRetirementOPEBs[],19,FALSE))</f>
        <v/>
      </c>
      <c r="BF10" s="39" t="str">
        <f>IF(ISBLANK(TblPosCalcMain[[#This Row],[Select Retirement System]]),"",VLOOKUP(TblPosCalcMain[[#This Row],[Select Retirement System]],TblRetirementOPEBs[],20,FALSE))</f>
        <v/>
      </c>
      <c r="BG10" s="39" t="str">
        <f>IF(ISBLANK(TblPosCalcMain[[#This Row],[Select Retirement System]]),"",VLOOKUP(TblPosCalcMain[[#This Row],[Select Retirement System]],TblRetirementOPEBs[],21,FALSE))</f>
        <v/>
      </c>
      <c r="BH10" s="29" t="str">
        <f>IF(ISBLANK(TblPosCalcMain[[#This Row],[Select Retirement System]]),"",VLOOKUP(TblPosCalcMain[[#This Row],[Select Retirement System]],TblRetirementOPEBs[],22,FALSE))</f>
        <v/>
      </c>
      <c r="BI10" s="31" t="str">
        <f>IF(ISBLANK(TblPosCalcMain[[#This Row],[Select Retirement System]]),"",VLOOKUP(TblPosCalcMain[[#This Row],[Select Retirement System]],TblRetirementOPEBs[],23,FALSE))</f>
        <v/>
      </c>
      <c r="BJ10" s="31" t="str">
        <f>IF(ISBLANK(TblPosCalcMain[[#This Row],[Select Retirement System]]),"",VLOOKUP(TblPosCalcMain[[#This Row],[Select Retirement System]],TblRetirementOPEBs[],24,FALSE))</f>
        <v/>
      </c>
      <c r="BK10" s="29" t="str">
        <f>IF(ISBLANK(TblPosCalcMain[[#This Row],[Select Health Plan]]),"",VLOOKUP(TblPosCalcMain[[#This Row],[Select Health Plan]],TblHealthPlans[],4,FALSE))</f>
        <v/>
      </c>
      <c r="BL10" s="26" t="str">
        <f>IF(ISBLANK(TblPosCalcMain[[#This Row],[Select Health Plan]]),"",VLOOKUP(TblPosCalcMain[[#This Row],[Select Health Plan]],TblHealthPlans[],5,FALSE))</f>
        <v/>
      </c>
      <c r="BM10" s="26" t="str">
        <f>IF(ISBLANK(TblPosCalcMain[[#This Row],[Select Health Plan]]),"",VLOOKUP(TblPosCalcMain[[#This Row],[Select Health Plan]],TblHealthPlans[],6,FALSE))</f>
        <v/>
      </c>
    </row>
    <row r="11" spans="3:65" x14ac:dyDescent="0.35">
      <c r="C11" s="9"/>
      <c r="D11" s="40"/>
      <c r="E11" s="40"/>
      <c r="F11" s="9"/>
      <c r="G11" s="9"/>
      <c r="H11" s="17"/>
      <c r="I11" s="26"/>
      <c r="J11" s="9"/>
      <c r="K11" s="17"/>
      <c r="L11" s="17"/>
      <c r="M11" s="25"/>
      <c r="N11" s="25"/>
      <c r="O11" s="26">
        <f>ROUND(TblPosCalcMain[[#This Row],[Enter Position Count Year 1]]*TblPosCalcMain[[#This Row],[Enter Annual Salary]]*(TblPosCalcMain[[#This Row],[Enter Pay Periods Year 1]]/24),0)</f>
        <v>0</v>
      </c>
      <c r="P11" s="26">
        <f>ROUND(TblPosCalcMain[[#This Row],[Enter Position Count Year 2]]*TblPosCalcMain[[#This Row],[Enter Annual Salary]]*(TblPosCalcMain[[#This Row],[Enter Pay Periods Year 2]]/24),0)</f>
        <v>0</v>
      </c>
      <c r="Q11"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11"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11" s="26">
        <f>IF(TblPosCalcMain[[#This Row],[Salary Cost Yr1]]=0,0,ROUND(TblPosCalcMain[[#This Row],[Salary Cost Yr1]]*TblPosCalcMain[[#This Row],[Medicare Rate Yr1]],0))</f>
        <v>0</v>
      </c>
      <c r="T11" s="26">
        <f>IF(TblPosCalcMain[[#This Row],[Salary Cost Yr2]]=0,0,ROUND(TblPosCalcMain[[#This Row],[Salary Cost Yr2]]*TblPosCalcMain[[#This Row],[Medicare Rate Yr2]],0))</f>
        <v>0</v>
      </c>
      <c r="U11" s="26">
        <f>IF(TblPosCalcMain[[#This Row],[Salary Cost Yr1]]=0,0,ROUND(TblPosCalcMain[[#This Row],[Salary Cost Yr1]]*TblPosCalcMain[[#This Row],[Retirement Rate Yr1]],0))</f>
        <v>0</v>
      </c>
      <c r="V11" s="26">
        <f>IF(TblPosCalcMain[[#This Row],[Salary Cost Yr2]]=0,0,ROUND(TblPosCalcMain[[#This Row],[Salary Cost Yr2]]*TblPosCalcMain[[#This Row],[Retirement Rate Yr2]],0))</f>
        <v>0</v>
      </c>
      <c r="W11" s="26">
        <f>IF(TblPosCalcMain[[#This Row],[Salary Cost Yr1]]=0,0,ROUND(TblPosCalcMain[[#This Row],[Salary Cost Yr1]]*TblPosCalcMain[[#This Row],[Group Life Rate Yr1]],0))</f>
        <v>0</v>
      </c>
      <c r="X11" s="26">
        <f>IF(TblPosCalcMain[[#This Row],[Salary Cost Yr2]]=0,0,ROUND(TblPosCalcMain[[#This Row],[Salary Cost Yr2]]*TblPosCalcMain[[#This Row],[Group Life Rate Yr2]],0))</f>
        <v>0</v>
      </c>
      <c r="Y11" s="26">
        <f>IF(TblPosCalcMain[[#This Row],[Salary Cost Yr1]]=0,0,ROUND(TblPosCalcMain[[#This Row],[Salary Cost Yr1]]*TblPosCalcMain[[#This Row],[Retiree Health Cred Rate Yr1]],0))</f>
        <v>0</v>
      </c>
      <c r="Z11" s="26">
        <f>IF(TblPosCalcMain[[#This Row],[Salary Cost Yr2]]=0,0,ROUND(TblPosCalcMain[[#This Row],[Salary Cost Yr2]]*TblPosCalcMain[[#This Row],[Retiree Health Cred Rate Yr2]],0))</f>
        <v>0</v>
      </c>
      <c r="AA11" s="26">
        <f>IF(TblPosCalcMain[[#This Row],[Salary Cost Yr1]]=0,0,ROUND(TblPosCalcMain[[#This Row],[Salary Cost Yr1]]*TblPosCalcMain[[#This Row],[Disability Rate Yr1]],0))</f>
        <v>0</v>
      </c>
      <c r="AB11" s="26">
        <f>IF(TblPosCalcMain[[#This Row],[Salary Cost Yr2]]=0,0,ROUND(TblPosCalcMain[[#This Row],[Salary Cost Yr2]]*TblPosCalcMain[[#This Row],[Disability Rate Yr2]],0))</f>
        <v>0</v>
      </c>
      <c r="AC11" s="26">
        <f>IF(TblPosCalcMain[[#This Row],[Deferred Comp Participant?]]="Yes",ROUND((TblPosCalcMain[[#This Row],[Enter Pay Periods Year 1]]*TblPosCalcMain[[#This Row],[Deferred Comp Match  Per Pay Period Yr1]])*TblPosCalcMain[[#This Row],[Enter Position Count Year 1]],0),0)</f>
        <v>0</v>
      </c>
      <c r="AD11" s="26">
        <f>IF(TblPosCalcMain[[#This Row],[Deferred Comp Participant?]]="Yes",ROUND((TblPosCalcMain[[#This Row],[Enter Pay Periods Year 2]]*TblPosCalcMain[[#This Row],[Deferred Comp Match  Per Pay Period Yr2]])*TblPosCalcMain[[#This Row],[Enter Position Count Year 2]],0),0)</f>
        <v>0</v>
      </c>
      <c r="AE11" s="26">
        <f>IF(ISBLANK(TblPosCalcMain[[#This Row],[Select Health Plan]]),0,ROUND(((TblPosCalcMain[[#This Row],[Health Insurance Premium Yr1]]/24)*TblPosCalcMain[[#This Row],[Enter Pay Periods Year 1]])*TblPosCalcMain[[#This Row],[Enter Position Count Year 1]],0))</f>
        <v>0</v>
      </c>
      <c r="AF11" s="26">
        <f>IF(ISBLANK(TblPosCalcMain[[#This Row],[Select Health Plan]]),0,ROUND(((TblPosCalcMain[[#This Row],[Health Insurance Premium Yr2]]/24)*TblPosCalcMain[[#This Row],[Enter Pay Periods Year 2]])*TblPosCalcMain[[#This Row],[Enter Position Count Year 2]],0))</f>
        <v>0</v>
      </c>
      <c r="AG11"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11"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11"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11"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11" s="29" t="str">
        <f>IF(ISBLANK(TblPosCalcMain[[#This Row],[Select Salary Subobject]]),"",VLOOKUP(TblPosCalcMain[[#This Row],[Select Salary Subobject]],TblSalarySubobjects[],2,FALSE))</f>
        <v/>
      </c>
      <c r="AL11" s="29" t="str">
        <f>IF(ISBLANK(TblPosCalcMain[[#This Row],[Select Salary Subobject]]),"",VLOOKUP(TblPosCalcMain[[#This Row],[Select Salary Subobject]],TblSalarySubobjects[],4,FALSE))</f>
        <v/>
      </c>
      <c r="AM11" s="29" t="str">
        <f>IF(ISBLANK(TblPosCalcMain[[#This Row],[Select Salary Subobject]]),"",VLOOKUP(TblPosCalcMain[[#This Row],[Select Salary Subobject]],TblSalarySubobjects[],5,FALSE))</f>
        <v/>
      </c>
      <c r="AN11" s="29" t="str">
        <f>IF(ISBLANK(TblPosCalcMain[[#This Row],[Select Retirement System]]),"",VLOOKUP(TblPosCalcMain[[#This Row],[Select Retirement System]],TblRetirementOPEBs[],5,FALSE))</f>
        <v/>
      </c>
      <c r="AO11" s="30" t="str">
        <f>IF(ISBLANK(TblPosCalcMain[[#This Row],[Select Retirement System]]),"",VLOOKUP(TblPosCalcMain[[#This Row],[Select Retirement System]],TblRetirementOPEBs[],6,FALSE))</f>
        <v/>
      </c>
      <c r="AP11" s="30" t="str">
        <f>IF(ISBLANK(TblPosCalcMain[[#This Row],[Select Retirement System]]),"",VLOOKUP(TblPosCalcMain[[#This Row],[Select Retirement System]],TblRetirementOPEBs[],7,FALSE))</f>
        <v/>
      </c>
      <c r="AQ11" s="31" t="str">
        <f>IF(ISBLANK(TblPosCalcMain[[#This Row],[Select Retirement System]]),"",VLOOKUP(TblPosCalcMain[[#This Row],[Select Retirement System]],TblRetirementOPEBs[],8,FALSE))</f>
        <v/>
      </c>
      <c r="AR11" s="31" t="str">
        <f>IF(ISBLANK(TblPosCalcMain[[#This Row],[Select Retirement System]]),"",VLOOKUP(TblPosCalcMain[[#This Row],[Select Retirement System]],TblRetirementOPEBs[],9,FALSE))</f>
        <v/>
      </c>
      <c r="AS11" s="37" t="str">
        <f>IF(ISBLANK(TblPosCalcMain[[#This Row],[Select Retirement System]]),"",VLOOKUP(TblPosCalcMain[[#This Row],[Select Retirement System]],TblRetirementOPEBs[],10,FALSE))</f>
        <v/>
      </c>
      <c r="AT11" s="30" t="str">
        <f>IF(ISBLANK(TblPosCalcMain[[#This Row],[Select Retirement System]]),"",VLOOKUP(TblPosCalcMain[[#This Row],[Select Retirement System]],TblRetirementOPEBs[],11,FALSE))</f>
        <v/>
      </c>
      <c r="AU11" s="30" t="str">
        <f>IF(ISBLANK(TblPosCalcMain[[#This Row],[Select Retirement System]]),"",VLOOKUP(TblPosCalcMain[[#This Row],[Select Retirement System]],TblRetirementOPEBs[],12,FALSE))</f>
        <v/>
      </c>
      <c r="AV11" s="37" t="str">
        <f>IF(ISBLANK(TblPosCalcMain[[#This Row],[Select Retirement System]]),"",VLOOKUP(TblPosCalcMain[[#This Row],[Select Retirement System]],TblRetirementOPEBs[],2,FALSE))</f>
        <v/>
      </c>
      <c r="AW11" s="30" t="str">
        <f>IF(ISBLANK(TblPosCalcMain[[#This Row],[Select Retirement System]]),"",VLOOKUP(TblPosCalcMain[[#This Row],[Select Retirement System]],TblRetirementOPEBs[],3,FALSE))</f>
        <v/>
      </c>
      <c r="AX11" s="30" t="str">
        <f>IF(ISBLANK(TblPosCalcMain[[#This Row],[Select Retirement System]]),"",VLOOKUP(TblPosCalcMain[[#This Row],[Select Retirement System]],TblRetirementOPEBs[],4,FALSE))</f>
        <v/>
      </c>
      <c r="AY11" s="38" t="str">
        <f>IF(ISBLANK(TblPosCalcMain[[#This Row],[Select Retirement System]]),"",VLOOKUP(TblPosCalcMain[[#This Row],[Select Retirement System]],TblRetirementOPEBs[],13,FALSE))</f>
        <v/>
      </c>
      <c r="AZ11" s="39" t="str">
        <f>IF(ISBLANK(TblPosCalcMain[[#This Row],[Select Retirement System]]),"",VLOOKUP(TblPosCalcMain[[#This Row],[Select Retirement System]],TblRetirementOPEBs[],14,FALSE))</f>
        <v/>
      </c>
      <c r="BA11" s="39" t="str">
        <f>IF(ISBLANK(TblPosCalcMain[[#This Row],[Select Retirement System]]),"",VLOOKUP(TblPosCalcMain[[#This Row],[Select Retirement System]],TblRetirementOPEBs[],15,FALSE))</f>
        <v/>
      </c>
      <c r="BB11" s="38" t="str">
        <f>IF(ISBLANK(TblPosCalcMain[[#This Row],[Select Retirement System]]),"",VLOOKUP(TblPosCalcMain[[#This Row],[Select Retirement System]],TblRetirementOPEBs[],16,FALSE))</f>
        <v/>
      </c>
      <c r="BC11" s="39" t="str">
        <f>IF(ISBLANK(TblPosCalcMain[[#This Row],[Select Retirement System]]),"",VLOOKUP(TblPosCalcMain[[#This Row],[Select Retirement System]],TblRetirementOPEBs[],17,FALSE))</f>
        <v/>
      </c>
      <c r="BD11" s="39" t="str">
        <f>IF(ISBLANK(TblPosCalcMain[[#This Row],[Select Retirement System]]),"",VLOOKUP(TblPosCalcMain[[#This Row],[Select Retirement System]],TblRetirementOPEBs[],18,FALSE))</f>
        <v/>
      </c>
      <c r="BE11" s="38" t="str">
        <f>IF(ISBLANK(TblPosCalcMain[[#This Row],[Select Retirement System]]),"",VLOOKUP(TblPosCalcMain[[#This Row],[Select Retirement System]],TblRetirementOPEBs[],19,FALSE))</f>
        <v/>
      </c>
      <c r="BF11" s="39" t="str">
        <f>IF(ISBLANK(TblPosCalcMain[[#This Row],[Select Retirement System]]),"",VLOOKUP(TblPosCalcMain[[#This Row],[Select Retirement System]],TblRetirementOPEBs[],20,FALSE))</f>
        <v/>
      </c>
      <c r="BG11" s="39" t="str">
        <f>IF(ISBLANK(TblPosCalcMain[[#This Row],[Select Retirement System]]),"",VLOOKUP(TblPosCalcMain[[#This Row],[Select Retirement System]],TblRetirementOPEBs[],21,FALSE))</f>
        <v/>
      </c>
      <c r="BH11" s="29" t="str">
        <f>IF(ISBLANK(TblPosCalcMain[[#This Row],[Select Retirement System]]),"",VLOOKUP(TblPosCalcMain[[#This Row],[Select Retirement System]],TblRetirementOPEBs[],22,FALSE))</f>
        <v/>
      </c>
      <c r="BI11" s="31" t="str">
        <f>IF(ISBLANK(TblPosCalcMain[[#This Row],[Select Retirement System]]),"",VLOOKUP(TblPosCalcMain[[#This Row],[Select Retirement System]],TblRetirementOPEBs[],23,FALSE))</f>
        <v/>
      </c>
      <c r="BJ11" s="31" t="str">
        <f>IF(ISBLANK(TblPosCalcMain[[#This Row],[Select Retirement System]]),"",VLOOKUP(TblPosCalcMain[[#This Row],[Select Retirement System]],TblRetirementOPEBs[],24,FALSE))</f>
        <v/>
      </c>
      <c r="BK11" s="29" t="str">
        <f>IF(ISBLANK(TblPosCalcMain[[#This Row],[Select Health Plan]]),"",VLOOKUP(TblPosCalcMain[[#This Row],[Select Health Plan]],TblHealthPlans[],4,FALSE))</f>
        <v/>
      </c>
      <c r="BL11" s="26" t="str">
        <f>IF(ISBLANK(TblPosCalcMain[[#This Row],[Select Health Plan]]),"",VLOOKUP(TblPosCalcMain[[#This Row],[Select Health Plan]],TblHealthPlans[],5,FALSE))</f>
        <v/>
      </c>
      <c r="BM11" s="26" t="str">
        <f>IF(ISBLANK(TblPosCalcMain[[#This Row],[Select Health Plan]]),"",VLOOKUP(TblPosCalcMain[[#This Row],[Select Health Plan]],TblHealthPlans[],6,FALSE))</f>
        <v/>
      </c>
    </row>
    <row r="12" spans="3:65" x14ac:dyDescent="0.35">
      <c r="C12" s="9"/>
      <c r="D12" s="40"/>
      <c r="E12" s="40"/>
      <c r="F12" s="9"/>
      <c r="G12" s="9"/>
      <c r="H12" s="17"/>
      <c r="I12" s="26"/>
      <c r="J12" s="9"/>
      <c r="K12" s="17"/>
      <c r="L12" s="17"/>
      <c r="M12" s="25"/>
      <c r="N12" s="25"/>
      <c r="O12" s="26">
        <f>ROUND(TblPosCalcMain[[#This Row],[Enter Position Count Year 1]]*TblPosCalcMain[[#This Row],[Enter Annual Salary]]*(TblPosCalcMain[[#This Row],[Enter Pay Periods Year 1]]/24),0)</f>
        <v>0</v>
      </c>
      <c r="P12" s="26">
        <f>ROUND(TblPosCalcMain[[#This Row],[Enter Position Count Year 2]]*TblPosCalcMain[[#This Row],[Enter Annual Salary]]*(TblPosCalcMain[[#This Row],[Enter Pay Periods Year 2]]/24),0)</f>
        <v>0</v>
      </c>
      <c r="Q12"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12"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12" s="26">
        <f>IF(TblPosCalcMain[[#This Row],[Salary Cost Yr1]]=0,0,ROUND(TblPosCalcMain[[#This Row],[Salary Cost Yr1]]*TblPosCalcMain[[#This Row],[Medicare Rate Yr1]],0))</f>
        <v>0</v>
      </c>
      <c r="T12" s="26">
        <f>IF(TblPosCalcMain[[#This Row],[Salary Cost Yr2]]=0,0,ROUND(TblPosCalcMain[[#This Row],[Salary Cost Yr2]]*TblPosCalcMain[[#This Row],[Medicare Rate Yr2]],0))</f>
        <v>0</v>
      </c>
      <c r="U12" s="26">
        <f>IF(TblPosCalcMain[[#This Row],[Salary Cost Yr1]]=0,0,ROUND(TblPosCalcMain[[#This Row],[Salary Cost Yr1]]*TblPosCalcMain[[#This Row],[Retirement Rate Yr1]],0))</f>
        <v>0</v>
      </c>
      <c r="V12" s="26">
        <f>IF(TblPosCalcMain[[#This Row],[Salary Cost Yr2]]=0,0,ROUND(TblPosCalcMain[[#This Row],[Salary Cost Yr2]]*TblPosCalcMain[[#This Row],[Retirement Rate Yr2]],0))</f>
        <v>0</v>
      </c>
      <c r="W12" s="26">
        <f>IF(TblPosCalcMain[[#This Row],[Salary Cost Yr1]]=0,0,ROUND(TblPosCalcMain[[#This Row],[Salary Cost Yr1]]*TblPosCalcMain[[#This Row],[Group Life Rate Yr1]],0))</f>
        <v>0</v>
      </c>
      <c r="X12" s="26">
        <f>IF(TblPosCalcMain[[#This Row],[Salary Cost Yr2]]=0,0,ROUND(TblPosCalcMain[[#This Row],[Salary Cost Yr2]]*TblPosCalcMain[[#This Row],[Group Life Rate Yr2]],0))</f>
        <v>0</v>
      </c>
      <c r="Y12" s="26">
        <f>IF(TblPosCalcMain[[#This Row],[Salary Cost Yr1]]=0,0,ROUND(TblPosCalcMain[[#This Row],[Salary Cost Yr1]]*TblPosCalcMain[[#This Row],[Retiree Health Cred Rate Yr1]],0))</f>
        <v>0</v>
      </c>
      <c r="Z12" s="26">
        <f>IF(TblPosCalcMain[[#This Row],[Salary Cost Yr2]]=0,0,ROUND(TblPosCalcMain[[#This Row],[Salary Cost Yr2]]*TblPosCalcMain[[#This Row],[Retiree Health Cred Rate Yr2]],0))</f>
        <v>0</v>
      </c>
      <c r="AA12" s="26">
        <f>IF(TblPosCalcMain[[#This Row],[Salary Cost Yr1]]=0,0,ROUND(TblPosCalcMain[[#This Row],[Salary Cost Yr1]]*TblPosCalcMain[[#This Row],[Disability Rate Yr1]],0))</f>
        <v>0</v>
      </c>
      <c r="AB12" s="26">
        <f>IF(TblPosCalcMain[[#This Row],[Salary Cost Yr2]]=0,0,ROUND(TblPosCalcMain[[#This Row],[Salary Cost Yr2]]*TblPosCalcMain[[#This Row],[Disability Rate Yr2]],0))</f>
        <v>0</v>
      </c>
      <c r="AC12" s="26">
        <f>IF(TblPosCalcMain[[#This Row],[Deferred Comp Participant?]]="Yes",ROUND((TblPosCalcMain[[#This Row],[Enter Pay Periods Year 1]]*TblPosCalcMain[[#This Row],[Deferred Comp Match  Per Pay Period Yr1]])*TblPosCalcMain[[#This Row],[Enter Position Count Year 1]],0),0)</f>
        <v>0</v>
      </c>
      <c r="AD12" s="26">
        <f>IF(TblPosCalcMain[[#This Row],[Deferred Comp Participant?]]="Yes",ROUND((TblPosCalcMain[[#This Row],[Enter Pay Periods Year 2]]*TblPosCalcMain[[#This Row],[Deferred Comp Match  Per Pay Period Yr2]])*TblPosCalcMain[[#This Row],[Enter Position Count Year 2]],0),0)</f>
        <v>0</v>
      </c>
      <c r="AE12" s="26">
        <f>IF(ISBLANK(TblPosCalcMain[[#This Row],[Select Health Plan]]),0,ROUND(((TblPosCalcMain[[#This Row],[Health Insurance Premium Yr1]]/24)*TblPosCalcMain[[#This Row],[Enter Pay Periods Year 1]])*TblPosCalcMain[[#This Row],[Enter Position Count Year 1]],0))</f>
        <v>0</v>
      </c>
      <c r="AF12" s="26">
        <f>IF(ISBLANK(TblPosCalcMain[[#This Row],[Select Health Plan]]),0,ROUND(((TblPosCalcMain[[#This Row],[Health Insurance Premium Yr2]]/24)*TblPosCalcMain[[#This Row],[Enter Pay Periods Year 2]])*TblPosCalcMain[[#This Row],[Enter Position Count Year 2]],0))</f>
        <v>0</v>
      </c>
      <c r="AG12"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12"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12"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12"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12" s="29" t="str">
        <f>IF(ISBLANK(TblPosCalcMain[[#This Row],[Select Salary Subobject]]),"",VLOOKUP(TblPosCalcMain[[#This Row],[Select Salary Subobject]],TblSalarySubobjects[],2,FALSE))</f>
        <v/>
      </c>
      <c r="AL12" s="29" t="str">
        <f>IF(ISBLANK(TblPosCalcMain[[#This Row],[Select Salary Subobject]]),"",VLOOKUP(TblPosCalcMain[[#This Row],[Select Salary Subobject]],TblSalarySubobjects[],4,FALSE))</f>
        <v/>
      </c>
      <c r="AM12" s="29" t="str">
        <f>IF(ISBLANK(TblPosCalcMain[[#This Row],[Select Salary Subobject]]),"",VLOOKUP(TblPosCalcMain[[#This Row],[Select Salary Subobject]],TblSalarySubobjects[],5,FALSE))</f>
        <v/>
      </c>
      <c r="AN12" s="29" t="str">
        <f>IF(ISBLANK(TblPosCalcMain[[#This Row],[Select Retirement System]]),"",VLOOKUP(TblPosCalcMain[[#This Row],[Select Retirement System]],TblRetirementOPEBs[],5,FALSE))</f>
        <v/>
      </c>
      <c r="AO12" s="30" t="str">
        <f>IF(ISBLANK(TblPosCalcMain[[#This Row],[Select Retirement System]]),"",VLOOKUP(TblPosCalcMain[[#This Row],[Select Retirement System]],TblRetirementOPEBs[],6,FALSE))</f>
        <v/>
      </c>
      <c r="AP12" s="30" t="str">
        <f>IF(ISBLANK(TblPosCalcMain[[#This Row],[Select Retirement System]]),"",VLOOKUP(TblPosCalcMain[[#This Row],[Select Retirement System]],TblRetirementOPEBs[],7,FALSE))</f>
        <v/>
      </c>
      <c r="AQ12" s="31" t="str">
        <f>IF(ISBLANK(TblPosCalcMain[[#This Row],[Select Retirement System]]),"",VLOOKUP(TblPosCalcMain[[#This Row],[Select Retirement System]],TblRetirementOPEBs[],8,FALSE))</f>
        <v/>
      </c>
      <c r="AR12" s="31" t="str">
        <f>IF(ISBLANK(TblPosCalcMain[[#This Row],[Select Retirement System]]),"",VLOOKUP(TblPosCalcMain[[#This Row],[Select Retirement System]],TblRetirementOPEBs[],9,FALSE))</f>
        <v/>
      </c>
      <c r="AS12" s="37" t="str">
        <f>IF(ISBLANK(TblPosCalcMain[[#This Row],[Select Retirement System]]),"",VLOOKUP(TblPosCalcMain[[#This Row],[Select Retirement System]],TblRetirementOPEBs[],10,FALSE))</f>
        <v/>
      </c>
      <c r="AT12" s="30" t="str">
        <f>IF(ISBLANK(TblPosCalcMain[[#This Row],[Select Retirement System]]),"",VLOOKUP(TblPosCalcMain[[#This Row],[Select Retirement System]],TblRetirementOPEBs[],11,FALSE))</f>
        <v/>
      </c>
      <c r="AU12" s="30" t="str">
        <f>IF(ISBLANK(TblPosCalcMain[[#This Row],[Select Retirement System]]),"",VLOOKUP(TblPosCalcMain[[#This Row],[Select Retirement System]],TblRetirementOPEBs[],12,FALSE))</f>
        <v/>
      </c>
      <c r="AV12" s="37" t="str">
        <f>IF(ISBLANK(TblPosCalcMain[[#This Row],[Select Retirement System]]),"",VLOOKUP(TblPosCalcMain[[#This Row],[Select Retirement System]],TblRetirementOPEBs[],2,FALSE))</f>
        <v/>
      </c>
      <c r="AW12" s="30" t="str">
        <f>IF(ISBLANK(TblPosCalcMain[[#This Row],[Select Retirement System]]),"",VLOOKUP(TblPosCalcMain[[#This Row],[Select Retirement System]],TblRetirementOPEBs[],3,FALSE))</f>
        <v/>
      </c>
      <c r="AX12" s="30" t="str">
        <f>IF(ISBLANK(TblPosCalcMain[[#This Row],[Select Retirement System]]),"",VLOOKUP(TblPosCalcMain[[#This Row],[Select Retirement System]],TblRetirementOPEBs[],4,FALSE))</f>
        <v/>
      </c>
      <c r="AY12" s="38" t="str">
        <f>IF(ISBLANK(TblPosCalcMain[[#This Row],[Select Retirement System]]),"",VLOOKUP(TblPosCalcMain[[#This Row],[Select Retirement System]],TblRetirementOPEBs[],13,FALSE))</f>
        <v/>
      </c>
      <c r="AZ12" s="39" t="str">
        <f>IF(ISBLANK(TblPosCalcMain[[#This Row],[Select Retirement System]]),"",VLOOKUP(TblPosCalcMain[[#This Row],[Select Retirement System]],TblRetirementOPEBs[],14,FALSE))</f>
        <v/>
      </c>
      <c r="BA12" s="39" t="str">
        <f>IF(ISBLANK(TblPosCalcMain[[#This Row],[Select Retirement System]]),"",VLOOKUP(TblPosCalcMain[[#This Row],[Select Retirement System]],TblRetirementOPEBs[],15,FALSE))</f>
        <v/>
      </c>
      <c r="BB12" s="38" t="str">
        <f>IF(ISBLANK(TblPosCalcMain[[#This Row],[Select Retirement System]]),"",VLOOKUP(TblPosCalcMain[[#This Row],[Select Retirement System]],TblRetirementOPEBs[],16,FALSE))</f>
        <v/>
      </c>
      <c r="BC12" s="39" t="str">
        <f>IF(ISBLANK(TblPosCalcMain[[#This Row],[Select Retirement System]]),"",VLOOKUP(TblPosCalcMain[[#This Row],[Select Retirement System]],TblRetirementOPEBs[],17,FALSE))</f>
        <v/>
      </c>
      <c r="BD12" s="39" t="str">
        <f>IF(ISBLANK(TblPosCalcMain[[#This Row],[Select Retirement System]]),"",VLOOKUP(TblPosCalcMain[[#This Row],[Select Retirement System]],TblRetirementOPEBs[],18,FALSE))</f>
        <v/>
      </c>
      <c r="BE12" s="38" t="str">
        <f>IF(ISBLANK(TblPosCalcMain[[#This Row],[Select Retirement System]]),"",VLOOKUP(TblPosCalcMain[[#This Row],[Select Retirement System]],TblRetirementOPEBs[],19,FALSE))</f>
        <v/>
      </c>
      <c r="BF12" s="39" t="str">
        <f>IF(ISBLANK(TblPosCalcMain[[#This Row],[Select Retirement System]]),"",VLOOKUP(TblPosCalcMain[[#This Row],[Select Retirement System]],TblRetirementOPEBs[],20,FALSE))</f>
        <v/>
      </c>
      <c r="BG12" s="39" t="str">
        <f>IF(ISBLANK(TblPosCalcMain[[#This Row],[Select Retirement System]]),"",VLOOKUP(TblPosCalcMain[[#This Row],[Select Retirement System]],TblRetirementOPEBs[],21,FALSE))</f>
        <v/>
      </c>
      <c r="BH12" s="29" t="str">
        <f>IF(ISBLANK(TblPosCalcMain[[#This Row],[Select Retirement System]]),"",VLOOKUP(TblPosCalcMain[[#This Row],[Select Retirement System]],TblRetirementOPEBs[],22,FALSE))</f>
        <v/>
      </c>
      <c r="BI12" s="31" t="str">
        <f>IF(ISBLANK(TblPosCalcMain[[#This Row],[Select Retirement System]]),"",VLOOKUP(TblPosCalcMain[[#This Row],[Select Retirement System]],TblRetirementOPEBs[],23,FALSE))</f>
        <v/>
      </c>
      <c r="BJ12" s="31" t="str">
        <f>IF(ISBLANK(TblPosCalcMain[[#This Row],[Select Retirement System]]),"",VLOOKUP(TblPosCalcMain[[#This Row],[Select Retirement System]],TblRetirementOPEBs[],24,FALSE))</f>
        <v/>
      </c>
      <c r="BK12" s="29" t="str">
        <f>IF(ISBLANK(TblPosCalcMain[[#This Row],[Select Health Plan]]),"",VLOOKUP(TblPosCalcMain[[#This Row],[Select Health Plan]],TblHealthPlans[],4,FALSE))</f>
        <v/>
      </c>
      <c r="BL12" s="26" t="str">
        <f>IF(ISBLANK(TblPosCalcMain[[#This Row],[Select Health Plan]]),"",VLOOKUP(TblPosCalcMain[[#This Row],[Select Health Plan]],TblHealthPlans[],5,FALSE))</f>
        <v/>
      </c>
      <c r="BM12" s="26" t="str">
        <f>IF(ISBLANK(TblPosCalcMain[[#This Row],[Select Health Plan]]),"",VLOOKUP(TblPosCalcMain[[#This Row],[Select Health Plan]],TblHealthPlans[],6,FALSE))</f>
        <v/>
      </c>
    </row>
    <row r="13" spans="3:65" x14ac:dyDescent="0.35">
      <c r="C13" s="9"/>
      <c r="D13" s="40"/>
      <c r="E13" s="40"/>
      <c r="F13" s="9"/>
      <c r="G13" s="9"/>
      <c r="H13" s="17"/>
      <c r="I13" s="26"/>
      <c r="J13" s="9"/>
      <c r="K13" s="17"/>
      <c r="L13" s="17"/>
      <c r="M13" s="25"/>
      <c r="N13" s="25"/>
      <c r="O13" s="26">
        <f>ROUND(TblPosCalcMain[[#This Row],[Enter Position Count Year 1]]*TblPosCalcMain[[#This Row],[Enter Annual Salary]]*(TblPosCalcMain[[#This Row],[Enter Pay Periods Year 1]]/24),0)</f>
        <v>0</v>
      </c>
      <c r="P13" s="26">
        <f>ROUND(TblPosCalcMain[[#This Row],[Enter Position Count Year 2]]*TblPosCalcMain[[#This Row],[Enter Annual Salary]]*(TblPosCalcMain[[#This Row],[Enter Pay Periods Year 2]]/24),0)</f>
        <v>0</v>
      </c>
      <c r="Q13"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13"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13" s="26">
        <f>IF(TblPosCalcMain[[#This Row],[Salary Cost Yr1]]=0,0,ROUND(TblPosCalcMain[[#This Row],[Salary Cost Yr1]]*TblPosCalcMain[[#This Row],[Medicare Rate Yr1]],0))</f>
        <v>0</v>
      </c>
      <c r="T13" s="26">
        <f>IF(TblPosCalcMain[[#This Row],[Salary Cost Yr2]]=0,0,ROUND(TblPosCalcMain[[#This Row],[Salary Cost Yr2]]*TblPosCalcMain[[#This Row],[Medicare Rate Yr2]],0))</f>
        <v>0</v>
      </c>
      <c r="U13" s="26">
        <f>IF(TblPosCalcMain[[#This Row],[Salary Cost Yr1]]=0,0,ROUND(TblPosCalcMain[[#This Row],[Salary Cost Yr1]]*TblPosCalcMain[[#This Row],[Retirement Rate Yr1]],0))</f>
        <v>0</v>
      </c>
      <c r="V13" s="26">
        <f>IF(TblPosCalcMain[[#This Row],[Salary Cost Yr2]]=0,0,ROUND(TblPosCalcMain[[#This Row],[Salary Cost Yr2]]*TblPosCalcMain[[#This Row],[Retirement Rate Yr2]],0))</f>
        <v>0</v>
      </c>
      <c r="W13" s="26">
        <f>IF(TblPosCalcMain[[#This Row],[Salary Cost Yr1]]=0,0,ROUND(TblPosCalcMain[[#This Row],[Salary Cost Yr1]]*TblPosCalcMain[[#This Row],[Group Life Rate Yr1]],0))</f>
        <v>0</v>
      </c>
      <c r="X13" s="26">
        <f>IF(TblPosCalcMain[[#This Row],[Salary Cost Yr2]]=0,0,ROUND(TblPosCalcMain[[#This Row],[Salary Cost Yr2]]*TblPosCalcMain[[#This Row],[Group Life Rate Yr2]],0))</f>
        <v>0</v>
      </c>
      <c r="Y13" s="26">
        <f>IF(TblPosCalcMain[[#This Row],[Salary Cost Yr1]]=0,0,ROUND(TblPosCalcMain[[#This Row],[Salary Cost Yr1]]*TblPosCalcMain[[#This Row],[Retiree Health Cred Rate Yr1]],0))</f>
        <v>0</v>
      </c>
      <c r="Z13" s="26">
        <f>IF(TblPosCalcMain[[#This Row],[Salary Cost Yr2]]=0,0,ROUND(TblPosCalcMain[[#This Row],[Salary Cost Yr2]]*TblPosCalcMain[[#This Row],[Retiree Health Cred Rate Yr2]],0))</f>
        <v>0</v>
      </c>
      <c r="AA13" s="26">
        <f>IF(TblPosCalcMain[[#This Row],[Salary Cost Yr1]]=0,0,ROUND(TblPosCalcMain[[#This Row],[Salary Cost Yr1]]*TblPosCalcMain[[#This Row],[Disability Rate Yr1]],0))</f>
        <v>0</v>
      </c>
      <c r="AB13" s="26">
        <f>IF(TblPosCalcMain[[#This Row],[Salary Cost Yr2]]=0,0,ROUND(TblPosCalcMain[[#This Row],[Salary Cost Yr2]]*TblPosCalcMain[[#This Row],[Disability Rate Yr2]],0))</f>
        <v>0</v>
      </c>
      <c r="AC13" s="26">
        <f>IF(TblPosCalcMain[[#This Row],[Deferred Comp Participant?]]="Yes",ROUND((TblPosCalcMain[[#This Row],[Enter Pay Periods Year 1]]*TblPosCalcMain[[#This Row],[Deferred Comp Match  Per Pay Period Yr1]])*TblPosCalcMain[[#This Row],[Enter Position Count Year 1]],0),0)</f>
        <v>0</v>
      </c>
      <c r="AD13" s="26">
        <f>IF(TblPosCalcMain[[#This Row],[Deferred Comp Participant?]]="Yes",ROUND((TblPosCalcMain[[#This Row],[Enter Pay Periods Year 2]]*TblPosCalcMain[[#This Row],[Deferred Comp Match  Per Pay Period Yr2]])*TblPosCalcMain[[#This Row],[Enter Position Count Year 2]],0),0)</f>
        <v>0</v>
      </c>
      <c r="AE13" s="26">
        <f>IF(ISBLANK(TblPosCalcMain[[#This Row],[Select Health Plan]]),0,ROUND(((TblPosCalcMain[[#This Row],[Health Insurance Premium Yr1]]/24)*TblPosCalcMain[[#This Row],[Enter Pay Periods Year 1]])*TblPosCalcMain[[#This Row],[Enter Position Count Year 1]],0))</f>
        <v>0</v>
      </c>
      <c r="AF13" s="26">
        <f>IF(ISBLANK(TblPosCalcMain[[#This Row],[Select Health Plan]]),0,ROUND(((TblPosCalcMain[[#This Row],[Health Insurance Premium Yr2]]/24)*TblPosCalcMain[[#This Row],[Enter Pay Periods Year 2]])*TblPosCalcMain[[#This Row],[Enter Position Count Year 2]],0))</f>
        <v>0</v>
      </c>
      <c r="AG13"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13"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13"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13"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13" s="29" t="str">
        <f>IF(ISBLANK(TblPosCalcMain[[#This Row],[Select Salary Subobject]]),"",VLOOKUP(TblPosCalcMain[[#This Row],[Select Salary Subobject]],TblSalarySubobjects[],2,FALSE))</f>
        <v/>
      </c>
      <c r="AL13" s="29" t="str">
        <f>IF(ISBLANK(TblPosCalcMain[[#This Row],[Select Salary Subobject]]),"",VLOOKUP(TblPosCalcMain[[#This Row],[Select Salary Subobject]],TblSalarySubobjects[],4,FALSE))</f>
        <v/>
      </c>
      <c r="AM13" s="29" t="str">
        <f>IF(ISBLANK(TblPosCalcMain[[#This Row],[Select Salary Subobject]]),"",VLOOKUP(TblPosCalcMain[[#This Row],[Select Salary Subobject]],TblSalarySubobjects[],5,FALSE))</f>
        <v/>
      </c>
      <c r="AN13" s="29" t="str">
        <f>IF(ISBLANK(TblPosCalcMain[[#This Row],[Select Retirement System]]),"",VLOOKUP(TblPosCalcMain[[#This Row],[Select Retirement System]],TblRetirementOPEBs[],5,FALSE))</f>
        <v/>
      </c>
      <c r="AO13" s="30" t="str">
        <f>IF(ISBLANK(TblPosCalcMain[[#This Row],[Select Retirement System]]),"",VLOOKUP(TblPosCalcMain[[#This Row],[Select Retirement System]],TblRetirementOPEBs[],6,FALSE))</f>
        <v/>
      </c>
      <c r="AP13" s="30" t="str">
        <f>IF(ISBLANK(TblPosCalcMain[[#This Row],[Select Retirement System]]),"",VLOOKUP(TblPosCalcMain[[#This Row],[Select Retirement System]],TblRetirementOPEBs[],7,FALSE))</f>
        <v/>
      </c>
      <c r="AQ13" s="31" t="str">
        <f>IF(ISBLANK(TblPosCalcMain[[#This Row],[Select Retirement System]]),"",VLOOKUP(TblPosCalcMain[[#This Row],[Select Retirement System]],TblRetirementOPEBs[],8,FALSE))</f>
        <v/>
      </c>
      <c r="AR13" s="31" t="str">
        <f>IF(ISBLANK(TblPosCalcMain[[#This Row],[Select Retirement System]]),"",VLOOKUP(TblPosCalcMain[[#This Row],[Select Retirement System]],TblRetirementOPEBs[],9,FALSE))</f>
        <v/>
      </c>
      <c r="AS13" s="37" t="str">
        <f>IF(ISBLANK(TblPosCalcMain[[#This Row],[Select Retirement System]]),"",VLOOKUP(TblPosCalcMain[[#This Row],[Select Retirement System]],TblRetirementOPEBs[],10,FALSE))</f>
        <v/>
      </c>
      <c r="AT13" s="30" t="str">
        <f>IF(ISBLANK(TblPosCalcMain[[#This Row],[Select Retirement System]]),"",VLOOKUP(TblPosCalcMain[[#This Row],[Select Retirement System]],TblRetirementOPEBs[],11,FALSE))</f>
        <v/>
      </c>
      <c r="AU13" s="30" t="str">
        <f>IF(ISBLANK(TblPosCalcMain[[#This Row],[Select Retirement System]]),"",VLOOKUP(TblPosCalcMain[[#This Row],[Select Retirement System]],TblRetirementOPEBs[],12,FALSE))</f>
        <v/>
      </c>
      <c r="AV13" s="37" t="str">
        <f>IF(ISBLANK(TblPosCalcMain[[#This Row],[Select Retirement System]]),"",VLOOKUP(TblPosCalcMain[[#This Row],[Select Retirement System]],TblRetirementOPEBs[],2,FALSE))</f>
        <v/>
      </c>
      <c r="AW13" s="30" t="str">
        <f>IF(ISBLANK(TblPosCalcMain[[#This Row],[Select Retirement System]]),"",VLOOKUP(TblPosCalcMain[[#This Row],[Select Retirement System]],TblRetirementOPEBs[],3,FALSE))</f>
        <v/>
      </c>
      <c r="AX13" s="30" t="str">
        <f>IF(ISBLANK(TblPosCalcMain[[#This Row],[Select Retirement System]]),"",VLOOKUP(TblPosCalcMain[[#This Row],[Select Retirement System]],TblRetirementOPEBs[],4,FALSE))</f>
        <v/>
      </c>
      <c r="AY13" s="38" t="str">
        <f>IF(ISBLANK(TblPosCalcMain[[#This Row],[Select Retirement System]]),"",VLOOKUP(TblPosCalcMain[[#This Row],[Select Retirement System]],TblRetirementOPEBs[],13,FALSE))</f>
        <v/>
      </c>
      <c r="AZ13" s="39" t="str">
        <f>IF(ISBLANK(TblPosCalcMain[[#This Row],[Select Retirement System]]),"",VLOOKUP(TblPosCalcMain[[#This Row],[Select Retirement System]],TblRetirementOPEBs[],14,FALSE))</f>
        <v/>
      </c>
      <c r="BA13" s="39" t="str">
        <f>IF(ISBLANK(TblPosCalcMain[[#This Row],[Select Retirement System]]),"",VLOOKUP(TblPosCalcMain[[#This Row],[Select Retirement System]],TblRetirementOPEBs[],15,FALSE))</f>
        <v/>
      </c>
      <c r="BB13" s="38" t="str">
        <f>IF(ISBLANK(TblPosCalcMain[[#This Row],[Select Retirement System]]),"",VLOOKUP(TblPosCalcMain[[#This Row],[Select Retirement System]],TblRetirementOPEBs[],16,FALSE))</f>
        <v/>
      </c>
      <c r="BC13" s="39" t="str">
        <f>IF(ISBLANK(TblPosCalcMain[[#This Row],[Select Retirement System]]),"",VLOOKUP(TblPosCalcMain[[#This Row],[Select Retirement System]],TblRetirementOPEBs[],17,FALSE))</f>
        <v/>
      </c>
      <c r="BD13" s="39" t="str">
        <f>IF(ISBLANK(TblPosCalcMain[[#This Row],[Select Retirement System]]),"",VLOOKUP(TblPosCalcMain[[#This Row],[Select Retirement System]],TblRetirementOPEBs[],18,FALSE))</f>
        <v/>
      </c>
      <c r="BE13" s="38" t="str">
        <f>IF(ISBLANK(TblPosCalcMain[[#This Row],[Select Retirement System]]),"",VLOOKUP(TblPosCalcMain[[#This Row],[Select Retirement System]],TblRetirementOPEBs[],19,FALSE))</f>
        <v/>
      </c>
      <c r="BF13" s="39" t="str">
        <f>IF(ISBLANK(TblPosCalcMain[[#This Row],[Select Retirement System]]),"",VLOOKUP(TblPosCalcMain[[#This Row],[Select Retirement System]],TblRetirementOPEBs[],20,FALSE))</f>
        <v/>
      </c>
      <c r="BG13" s="39" t="str">
        <f>IF(ISBLANK(TblPosCalcMain[[#This Row],[Select Retirement System]]),"",VLOOKUP(TblPosCalcMain[[#This Row],[Select Retirement System]],TblRetirementOPEBs[],21,FALSE))</f>
        <v/>
      </c>
      <c r="BH13" s="29" t="str">
        <f>IF(ISBLANK(TblPosCalcMain[[#This Row],[Select Retirement System]]),"",VLOOKUP(TblPosCalcMain[[#This Row],[Select Retirement System]],TblRetirementOPEBs[],22,FALSE))</f>
        <v/>
      </c>
      <c r="BI13" s="31" t="str">
        <f>IF(ISBLANK(TblPosCalcMain[[#This Row],[Select Retirement System]]),"",VLOOKUP(TblPosCalcMain[[#This Row],[Select Retirement System]],TblRetirementOPEBs[],23,FALSE))</f>
        <v/>
      </c>
      <c r="BJ13" s="31" t="str">
        <f>IF(ISBLANK(TblPosCalcMain[[#This Row],[Select Retirement System]]),"",VLOOKUP(TblPosCalcMain[[#This Row],[Select Retirement System]],TblRetirementOPEBs[],24,FALSE))</f>
        <v/>
      </c>
      <c r="BK13" s="29" t="str">
        <f>IF(ISBLANK(TblPosCalcMain[[#This Row],[Select Health Plan]]),"",VLOOKUP(TblPosCalcMain[[#This Row],[Select Health Plan]],TblHealthPlans[],4,FALSE))</f>
        <v/>
      </c>
      <c r="BL13" s="26" t="str">
        <f>IF(ISBLANK(TblPosCalcMain[[#This Row],[Select Health Plan]]),"",VLOOKUP(TblPosCalcMain[[#This Row],[Select Health Plan]],TblHealthPlans[],5,FALSE))</f>
        <v/>
      </c>
      <c r="BM13" s="26" t="str">
        <f>IF(ISBLANK(TblPosCalcMain[[#This Row],[Select Health Plan]]),"",VLOOKUP(TblPosCalcMain[[#This Row],[Select Health Plan]],TblHealthPlans[],6,FALSE))</f>
        <v/>
      </c>
    </row>
    <row r="14" spans="3:65" x14ac:dyDescent="0.35">
      <c r="C14" s="9"/>
      <c r="D14" s="40"/>
      <c r="E14" s="40"/>
      <c r="F14" s="9"/>
      <c r="G14" s="9"/>
      <c r="H14" s="17"/>
      <c r="I14" s="26"/>
      <c r="J14" s="9"/>
      <c r="K14" s="17"/>
      <c r="L14" s="17"/>
      <c r="M14" s="25"/>
      <c r="N14" s="25"/>
      <c r="O14" s="26">
        <f>ROUND(TblPosCalcMain[[#This Row],[Enter Position Count Year 1]]*TblPosCalcMain[[#This Row],[Enter Annual Salary]]*(TblPosCalcMain[[#This Row],[Enter Pay Periods Year 1]]/24),0)</f>
        <v>0</v>
      </c>
      <c r="P14" s="26">
        <f>ROUND(TblPosCalcMain[[#This Row],[Enter Position Count Year 2]]*TblPosCalcMain[[#This Row],[Enter Annual Salary]]*(TblPosCalcMain[[#This Row],[Enter Pay Periods Year 2]]/24),0)</f>
        <v>0</v>
      </c>
      <c r="Q14"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14"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14" s="26">
        <f>IF(TblPosCalcMain[[#This Row],[Salary Cost Yr1]]=0,0,ROUND(TblPosCalcMain[[#This Row],[Salary Cost Yr1]]*TblPosCalcMain[[#This Row],[Medicare Rate Yr1]],0))</f>
        <v>0</v>
      </c>
      <c r="T14" s="26">
        <f>IF(TblPosCalcMain[[#This Row],[Salary Cost Yr2]]=0,0,ROUND(TblPosCalcMain[[#This Row],[Salary Cost Yr2]]*TblPosCalcMain[[#This Row],[Medicare Rate Yr2]],0))</f>
        <v>0</v>
      </c>
      <c r="U14" s="26">
        <f>IF(TblPosCalcMain[[#This Row],[Salary Cost Yr1]]=0,0,ROUND(TblPosCalcMain[[#This Row],[Salary Cost Yr1]]*TblPosCalcMain[[#This Row],[Retirement Rate Yr1]],0))</f>
        <v>0</v>
      </c>
      <c r="V14" s="26">
        <f>IF(TblPosCalcMain[[#This Row],[Salary Cost Yr2]]=0,0,ROUND(TblPosCalcMain[[#This Row],[Salary Cost Yr2]]*TblPosCalcMain[[#This Row],[Retirement Rate Yr2]],0))</f>
        <v>0</v>
      </c>
      <c r="W14" s="26">
        <f>IF(TblPosCalcMain[[#This Row],[Salary Cost Yr1]]=0,0,ROUND(TblPosCalcMain[[#This Row],[Salary Cost Yr1]]*TblPosCalcMain[[#This Row],[Group Life Rate Yr1]],0))</f>
        <v>0</v>
      </c>
      <c r="X14" s="26">
        <f>IF(TblPosCalcMain[[#This Row],[Salary Cost Yr2]]=0,0,ROUND(TblPosCalcMain[[#This Row],[Salary Cost Yr2]]*TblPosCalcMain[[#This Row],[Group Life Rate Yr2]],0))</f>
        <v>0</v>
      </c>
      <c r="Y14" s="26">
        <f>IF(TblPosCalcMain[[#This Row],[Salary Cost Yr1]]=0,0,ROUND(TblPosCalcMain[[#This Row],[Salary Cost Yr1]]*TblPosCalcMain[[#This Row],[Retiree Health Cred Rate Yr1]],0))</f>
        <v>0</v>
      </c>
      <c r="Z14" s="26">
        <f>IF(TblPosCalcMain[[#This Row],[Salary Cost Yr2]]=0,0,ROUND(TblPosCalcMain[[#This Row],[Salary Cost Yr2]]*TblPosCalcMain[[#This Row],[Retiree Health Cred Rate Yr2]],0))</f>
        <v>0</v>
      </c>
      <c r="AA14" s="26">
        <f>IF(TblPosCalcMain[[#This Row],[Salary Cost Yr1]]=0,0,ROUND(TblPosCalcMain[[#This Row],[Salary Cost Yr1]]*TblPosCalcMain[[#This Row],[Disability Rate Yr1]],0))</f>
        <v>0</v>
      </c>
      <c r="AB14" s="26">
        <f>IF(TblPosCalcMain[[#This Row],[Salary Cost Yr2]]=0,0,ROUND(TblPosCalcMain[[#This Row],[Salary Cost Yr2]]*TblPosCalcMain[[#This Row],[Disability Rate Yr2]],0))</f>
        <v>0</v>
      </c>
      <c r="AC14" s="26">
        <f>IF(TblPosCalcMain[[#This Row],[Deferred Comp Participant?]]="Yes",ROUND((TblPosCalcMain[[#This Row],[Enter Pay Periods Year 1]]*TblPosCalcMain[[#This Row],[Deferred Comp Match  Per Pay Period Yr1]])*TblPosCalcMain[[#This Row],[Enter Position Count Year 1]],0),0)</f>
        <v>0</v>
      </c>
      <c r="AD14" s="26">
        <f>IF(TblPosCalcMain[[#This Row],[Deferred Comp Participant?]]="Yes",ROUND((TblPosCalcMain[[#This Row],[Enter Pay Periods Year 2]]*TblPosCalcMain[[#This Row],[Deferred Comp Match  Per Pay Period Yr2]])*TblPosCalcMain[[#This Row],[Enter Position Count Year 2]],0),0)</f>
        <v>0</v>
      </c>
      <c r="AE14" s="26">
        <f>IF(ISBLANK(TblPosCalcMain[[#This Row],[Select Health Plan]]),0,ROUND(((TblPosCalcMain[[#This Row],[Health Insurance Premium Yr1]]/24)*TblPosCalcMain[[#This Row],[Enter Pay Periods Year 1]])*TblPosCalcMain[[#This Row],[Enter Position Count Year 1]],0))</f>
        <v>0</v>
      </c>
      <c r="AF14" s="26">
        <f>IF(ISBLANK(TblPosCalcMain[[#This Row],[Select Health Plan]]),0,ROUND(((TblPosCalcMain[[#This Row],[Health Insurance Premium Yr2]]/24)*TblPosCalcMain[[#This Row],[Enter Pay Periods Year 2]])*TblPosCalcMain[[#This Row],[Enter Position Count Year 2]],0))</f>
        <v>0</v>
      </c>
      <c r="AG14"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14"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14"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14"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14" s="29" t="str">
        <f>IF(ISBLANK(TblPosCalcMain[[#This Row],[Select Salary Subobject]]),"",VLOOKUP(TblPosCalcMain[[#This Row],[Select Salary Subobject]],TblSalarySubobjects[],2,FALSE))</f>
        <v/>
      </c>
      <c r="AL14" s="29" t="str">
        <f>IF(ISBLANK(TblPosCalcMain[[#This Row],[Select Salary Subobject]]),"",VLOOKUP(TblPosCalcMain[[#This Row],[Select Salary Subobject]],TblSalarySubobjects[],4,FALSE))</f>
        <v/>
      </c>
      <c r="AM14" s="29" t="str">
        <f>IF(ISBLANK(TblPosCalcMain[[#This Row],[Select Salary Subobject]]),"",VLOOKUP(TblPosCalcMain[[#This Row],[Select Salary Subobject]],TblSalarySubobjects[],5,FALSE))</f>
        <v/>
      </c>
      <c r="AN14" s="29" t="str">
        <f>IF(ISBLANK(TblPosCalcMain[[#This Row],[Select Retirement System]]),"",VLOOKUP(TblPosCalcMain[[#This Row],[Select Retirement System]],TblRetirementOPEBs[],5,FALSE))</f>
        <v/>
      </c>
      <c r="AO14" s="30" t="str">
        <f>IF(ISBLANK(TblPosCalcMain[[#This Row],[Select Retirement System]]),"",VLOOKUP(TblPosCalcMain[[#This Row],[Select Retirement System]],TblRetirementOPEBs[],6,FALSE))</f>
        <v/>
      </c>
      <c r="AP14" s="30" t="str">
        <f>IF(ISBLANK(TblPosCalcMain[[#This Row],[Select Retirement System]]),"",VLOOKUP(TblPosCalcMain[[#This Row],[Select Retirement System]],TblRetirementOPEBs[],7,FALSE))</f>
        <v/>
      </c>
      <c r="AQ14" s="31" t="str">
        <f>IF(ISBLANK(TblPosCalcMain[[#This Row],[Select Retirement System]]),"",VLOOKUP(TblPosCalcMain[[#This Row],[Select Retirement System]],TblRetirementOPEBs[],8,FALSE))</f>
        <v/>
      </c>
      <c r="AR14" s="31" t="str">
        <f>IF(ISBLANK(TblPosCalcMain[[#This Row],[Select Retirement System]]),"",VLOOKUP(TblPosCalcMain[[#This Row],[Select Retirement System]],TblRetirementOPEBs[],9,FALSE))</f>
        <v/>
      </c>
      <c r="AS14" s="37" t="str">
        <f>IF(ISBLANK(TblPosCalcMain[[#This Row],[Select Retirement System]]),"",VLOOKUP(TblPosCalcMain[[#This Row],[Select Retirement System]],TblRetirementOPEBs[],10,FALSE))</f>
        <v/>
      </c>
      <c r="AT14" s="30" t="str">
        <f>IF(ISBLANK(TblPosCalcMain[[#This Row],[Select Retirement System]]),"",VLOOKUP(TblPosCalcMain[[#This Row],[Select Retirement System]],TblRetirementOPEBs[],11,FALSE))</f>
        <v/>
      </c>
      <c r="AU14" s="30" t="str">
        <f>IF(ISBLANK(TblPosCalcMain[[#This Row],[Select Retirement System]]),"",VLOOKUP(TblPosCalcMain[[#This Row],[Select Retirement System]],TblRetirementOPEBs[],12,FALSE))</f>
        <v/>
      </c>
      <c r="AV14" s="37" t="str">
        <f>IF(ISBLANK(TblPosCalcMain[[#This Row],[Select Retirement System]]),"",VLOOKUP(TblPosCalcMain[[#This Row],[Select Retirement System]],TblRetirementOPEBs[],2,FALSE))</f>
        <v/>
      </c>
      <c r="AW14" s="30" t="str">
        <f>IF(ISBLANK(TblPosCalcMain[[#This Row],[Select Retirement System]]),"",VLOOKUP(TblPosCalcMain[[#This Row],[Select Retirement System]],TblRetirementOPEBs[],3,FALSE))</f>
        <v/>
      </c>
      <c r="AX14" s="30" t="str">
        <f>IF(ISBLANK(TblPosCalcMain[[#This Row],[Select Retirement System]]),"",VLOOKUP(TblPosCalcMain[[#This Row],[Select Retirement System]],TblRetirementOPEBs[],4,FALSE))</f>
        <v/>
      </c>
      <c r="AY14" s="38" t="str">
        <f>IF(ISBLANK(TblPosCalcMain[[#This Row],[Select Retirement System]]),"",VLOOKUP(TblPosCalcMain[[#This Row],[Select Retirement System]],TblRetirementOPEBs[],13,FALSE))</f>
        <v/>
      </c>
      <c r="AZ14" s="39" t="str">
        <f>IF(ISBLANK(TblPosCalcMain[[#This Row],[Select Retirement System]]),"",VLOOKUP(TblPosCalcMain[[#This Row],[Select Retirement System]],TblRetirementOPEBs[],14,FALSE))</f>
        <v/>
      </c>
      <c r="BA14" s="39" t="str">
        <f>IF(ISBLANK(TblPosCalcMain[[#This Row],[Select Retirement System]]),"",VLOOKUP(TblPosCalcMain[[#This Row],[Select Retirement System]],TblRetirementOPEBs[],15,FALSE))</f>
        <v/>
      </c>
      <c r="BB14" s="38" t="str">
        <f>IF(ISBLANK(TblPosCalcMain[[#This Row],[Select Retirement System]]),"",VLOOKUP(TblPosCalcMain[[#This Row],[Select Retirement System]],TblRetirementOPEBs[],16,FALSE))</f>
        <v/>
      </c>
      <c r="BC14" s="39" t="str">
        <f>IF(ISBLANK(TblPosCalcMain[[#This Row],[Select Retirement System]]),"",VLOOKUP(TblPosCalcMain[[#This Row],[Select Retirement System]],TblRetirementOPEBs[],17,FALSE))</f>
        <v/>
      </c>
      <c r="BD14" s="39" t="str">
        <f>IF(ISBLANK(TblPosCalcMain[[#This Row],[Select Retirement System]]),"",VLOOKUP(TblPosCalcMain[[#This Row],[Select Retirement System]],TblRetirementOPEBs[],18,FALSE))</f>
        <v/>
      </c>
      <c r="BE14" s="38" t="str">
        <f>IF(ISBLANK(TblPosCalcMain[[#This Row],[Select Retirement System]]),"",VLOOKUP(TblPosCalcMain[[#This Row],[Select Retirement System]],TblRetirementOPEBs[],19,FALSE))</f>
        <v/>
      </c>
      <c r="BF14" s="39" t="str">
        <f>IF(ISBLANK(TblPosCalcMain[[#This Row],[Select Retirement System]]),"",VLOOKUP(TblPosCalcMain[[#This Row],[Select Retirement System]],TblRetirementOPEBs[],20,FALSE))</f>
        <v/>
      </c>
      <c r="BG14" s="39" t="str">
        <f>IF(ISBLANK(TblPosCalcMain[[#This Row],[Select Retirement System]]),"",VLOOKUP(TblPosCalcMain[[#This Row],[Select Retirement System]],TblRetirementOPEBs[],21,FALSE))</f>
        <v/>
      </c>
      <c r="BH14" s="29" t="str">
        <f>IF(ISBLANK(TblPosCalcMain[[#This Row],[Select Retirement System]]),"",VLOOKUP(TblPosCalcMain[[#This Row],[Select Retirement System]],TblRetirementOPEBs[],22,FALSE))</f>
        <v/>
      </c>
      <c r="BI14" s="31" t="str">
        <f>IF(ISBLANK(TblPosCalcMain[[#This Row],[Select Retirement System]]),"",VLOOKUP(TblPosCalcMain[[#This Row],[Select Retirement System]],TblRetirementOPEBs[],23,FALSE))</f>
        <v/>
      </c>
      <c r="BJ14" s="31" t="str">
        <f>IF(ISBLANK(TblPosCalcMain[[#This Row],[Select Retirement System]]),"",VLOOKUP(TblPosCalcMain[[#This Row],[Select Retirement System]],TblRetirementOPEBs[],24,FALSE))</f>
        <v/>
      </c>
      <c r="BK14" s="29" t="str">
        <f>IF(ISBLANK(TblPosCalcMain[[#This Row],[Select Health Plan]]),"",VLOOKUP(TblPosCalcMain[[#This Row],[Select Health Plan]],TblHealthPlans[],4,FALSE))</f>
        <v/>
      </c>
      <c r="BL14" s="26" t="str">
        <f>IF(ISBLANK(TblPosCalcMain[[#This Row],[Select Health Plan]]),"",VLOOKUP(TblPosCalcMain[[#This Row],[Select Health Plan]],TblHealthPlans[],5,FALSE))</f>
        <v/>
      </c>
      <c r="BM14" s="26" t="str">
        <f>IF(ISBLANK(TblPosCalcMain[[#This Row],[Select Health Plan]]),"",VLOOKUP(TblPosCalcMain[[#This Row],[Select Health Plan]],TblHealthPlans[],6,FALSE))</f>
        <v/>
      </c>
    </row>
    <row r="15" spans="3:65" x14ac:dyDescent="0.35">
      <c r="C15" s="9"/>
      <c r="D15" s="40"/>
      <c r="E15" s="40"/>
      <c r="F15" s="9"/>
      <c r="G15" s="9"/>
      <c r="H15" s="17"/>
      <c r="I15" s="26"/>
      <c r="J15" s="9"/>
      <c r="K15" s="17"/>
      <c r="L15" s="17"/>
      <c r="M15" s="25"/>
      <c r="N15" s="25"/>
      <c r="O15" s="26">
        <f>ROUND(TblPosCalcMain[[#This Row],[Enter Position Count Year 1]]*TblPosCalcMain[[#This Row],[Enter Annual Salary]]*(TblPosCalcMain[[#This Row],[Enter Pay Periods Year 1]]/24),0)</f>
        <v>0</v>
      </c>
      <c r="P15" s="26">
        <f>ROUND(TblPosCalcMain[[#This Row],[Enter Position Count Year 2]]*TblPosCalcMain[[#This Row],[Enter Annual Salary]]*(TblPosCalcMain[[#This Row],[Enter Pay Periods Year 2]]/24),0)</f>
        <v>0</v>
      </c>
      <c r="Q15"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15"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15" s="26">
        <f>IF(TblPosCalcMain[[#This Row],[Salary Cost Yr1]]=0,0,ROUND(TblPosCalcMain[[#This Row],[Salary Cost Yr1]]*TblPosCalcMain[[#This Row],[Medicare Rate Yr1]],0))</f>
        <v>0</v>
      </c>
      <c r="T15" s="26">
        <f>IF(TblPosCalcMain[[#This Row],[Salary Cost Yr2]]=0,0,ROUND(TblPosCalcMain[[#This Row],[Salary Cost Yr2]]*TblPosCalcMain[[#This Row],[Medicare Rate Yr2]],0))</f>
        <v>0</v>
      </c>
      <c r="U15" s="26">
        <f>IF(TblPosCalcMain[[#This Row],[Salary Cost Yr1]]=0,0,ROUND(TblPosCalcMain[[#This Row],[Salary Cost Yr1]]*TblPosCalcMain[[#This Row],[Retirement Rate Yr1]],0))</f>
        <v>0</v>
      </c>
      <c r="V15" s="26">
        <f>IF(TblPosCalcMain[[#This Row],[Salary Cost Yr2]]=0,0,ROUND(TblPosCalcMain[[#This Row],[Salary Cost Yr2]]*TblPosCalcMain[[#This Row],[Retirement Rate Yr2]],0))</f>
        <v>0</v>
      </c>
      <c r="W15" s="26">
        <f>IF(TblPosCalcMain[[#This Row],[Salary Cost Yr1]]=0,0,ROUND(TblPosCalcMain[[#This Row],[Salary Cost Yr1]]*TblPosCalcMain[[#This Row],[Group Life Rate Yr1]],0))</f>
        <v>0</v>
      </c>
      <c r="X15" s="26">
        <f>IF(TblPosCalcMain[[#This Row],[Salary Cost Yr2]]=0,0,ROUND(TblPosCalcMain[[#This Row],[Salary Cost Yr2]]*TblPosCalcMain[[#This Row],[Group Life Rate Yr2]],0))</f>
        <v>0</v>
      </c>
      <c r="Y15" s="26">
        <f>IF(TblPosCalcMain[[#This Row],[Salary Cost Yr1]]=0,0,ROUND(TblPosCalcMain[[#This Row],[Salary Cost Yr1]]*TblPosCalcMain[[#This Row],[Retiree Health Cred Rate Yr1]],0))</f>
        <v>0</v>
      </c>
      <c r="Z15" s="26">
        <f>IF(TblPosCalcMain[[#This Row],[Salary Cost Yr2]]=0,0,ROUND(TblPosCalcMain[[#This Row],[Salary Cost Yr2]]*TblPosCalcMain[[#This Row],[Retiree Health Cred Rate Yr2]],0))</f>
        <v>0</v>
      </c>
      <c r="AA15" s="26">
        <f>IF(TblPosCalcMain[[#This Row],[Salary Cost Yr1]]=0,0,ROUND(TblPosCalcMain[[#This Row],[Salary Cost Yr1]]*TblPosCalcMain[[#This Row],[Disability Rate Yr1]],0))</f>
        <v>0</v>
      </c>
      <c r="AB15" s="26">
        <f>IF(TblPosCalcMain[[#This Row],[Salary Cost Yr2]]=0,0,ROUND(TblPosCalcMain[[#This Row],[Salary Cost Yr2]]*TblPosCalcMain[[#This Row],[Disability Rate Yr2]],0))</f>
        <v>0</v>
      </c>
      <c r="AC15" s="26">
        <f>IF(TblPosCalcMain[[#This Row],[Deferred Comp Participant?]]="Yes",ROUND((TblPosCalcMain[[#This Row],[Enter Pay Periods Year 1]]*TblPosCalcMain[[#This Row],[Deferred Comp Match  Per Pay Period Yr1]])*TblPosCalcMain[[#This Row],[Enter Position Count Year 1]],0),0)</f>
        <v>0</v>
      </c>
      <c r="AD15" s="26">
        <f>IF(TblPosCalcMain[[#This Row],[Deferred Comp Participant?]]="Yes",ROUND((TblPosCalcMain[[#This Row],[Enter Pay Periods Year 2]]*TblPosCalcMain[[#This Row],[Deferred Comp Match  Per Pay Period Yr2]])*TblPosCalcMain[[#This Row],[Enter Position Count Year 2]],0),0)</f>
        <v>0</v>
      </c>
      <c r="AE15" s="26">
        <f>IF(ISBLANK(TblPosCalcMain[[#This Row],[Select Health Plan]]),0,ROUND(((TblPosCalcMain[[#This Row],[Health Insurance Premium Yr1]]/24)*TblPosCalcMain[[#This Row],[Enter Pay Periods Year 1]])*TblPosCalcMain[[#This Row],[Enter Position Count Year 1]],0))</f>
        <v>0</v>
      </c>
      <c r="AF15" s="26">
        <f>IF(ISBLANK(TblPosCalcMain[[#This Row],[Select Health Plan]]),0,ROUND(((TblPosCalcMain[[#This Row],[Health Insurance Premium Yr2]]/24)*TblPosCalcMain[[#This Row],[Enter Pay Periods Year 2]])*TblPosCalcMain[[#This Row],[Enter Position Count Year 2]],0))</f>
        <v>0</v>
      </c>
      <c r="AG15"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15"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15"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15"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15" s="29" t="str">
        <f>IF(ISBLANK(TblPosCalcMain[[#This Row],[Select Salary Subobject]]),"",VLOOKUP(TblPosCalcMain[[#This Row],[Select Salary Subobject]],TblSalarySubobjects[],2,FALSE))</f>
        <v/>
      </c>
      <c r="AL15" s="29" t="str">
        <f>IF(ISBLANK(TblPosCalcMain[[#This Row],[Select Salary Subobject]]),"",VLOOKUP(TblPosCalcMain[[#This Row],[Select Salary Subobject]],TblSalarySubobjects[],4,FALSE))</f>
        <v/>
      </c>
      <c r="AM15" s="29" t="str">
        <f>IF(ISBLANK(TblPosCalcMain[[#This Row],[Select Salary Subobject]]),"",VLOOKUP(TblPosCalcMain[[#This Row],[Select Salary Subobject]],TblSalarySubobjects[],5,FALSE))</f>
        <v/>
      </c>
      <c r="AN15" s="29" t="str">
        <f>IF(ISBLANK(TblPosCalcMain[[#This Row],[Select Retirement System]]),"",VLOOKUP(TblPosCalcMain[[#This Row],[Select Retirement System]],TblRetirementOPEBs[],5,FALSE))</f>
        <v/>
      </c>
      <c r="AO15" s="30" t="str">
        <f>IF(ISBLANK(TblPosCalcMain[[#This Row],[Select Retirement System]]),"",VLOOKUP(TblPosCalcMain[[#This Row],[Select Retirement System]],TblRetirementOPEBs[],6,FALSE))</f>
        <v/>
      </c>
      <c r="AP15" s="30" t="str">
        <f>IF(ISBLANK(TblPosCalcMain[[#This Row],[Select Retirement System]]),"",VLOOKUP(TblPosCalcMain[[#This Row],[Select Retirement System]],TblRetirementOPEBs[],7,FALSE))</f>
        <v/>
      </c>
      <c r="AQ15" s="31" t="str">
        <f>IF(ISBLANK(TblPosCalcMain[[#This Row],[Select Retirement System]]),"",VLOOKUP(TblPosCalcMain[[#This Row],[Select Retirement System]],TblRetirementOPEBs[],8,FALSE))</f>
        <v/>
      </c>
      <c r="AR15" s="31" t="str">
        <f>IF(ISBLANK(TblPosCalcMain[[#This Row],[Select Retirement System]]),"",VLOOKUP(TblPosCalcMain[[#This Row],[Select Retirement System]],TblRetirementOPEBs[],9,FALSE))</f>
        <v/>
      </c>
      <c r="AS15" s="37" t="str">
        <f>IF(ISBLANK(TblPosCalcMain[[#This Row],[Select Retirement System]]),"",VLOOKUP(TblPosCalcMain[[#This Row],[Select Retirement System]],TblRetirementOPEBs[],10,FALSE))</f>
        <v/>
      </c>
      <c r="AT15" s="30" t="str">
        <f>IF(ISBLANK(TblPosCalcMain[[#This Row],[Select Retirement System]]),"",VLOOKUP(TblPosCalcMain[[#This Row],[Select Retirement System]],TblRetirementOPEBs[],11,FALSE))</f>
        <v/>
      </c>
      <c r="AU15" s="30" t="str">
        <f>IF(ISBLANK(TblPosCalcMain[[#This Row],[Select Retirement System]]),"",VLOOKUP(TblPosCalcMain[[#This Row],[Select Retirement System]],TblRetirementOPEBs[],12,FALSE))</f>
        <v/>
      </c>
      <c r="AV15" s="37" t="str">
        <f>IF(ISBLANK(TblPosCalcMain[[#This Row],[Select Retirement System]]),"",VLOOKUP(TblPosCalcMain[[#This Row],[Select Retirement System]],TblRetirementOPEBs[],2,FALSE))</f>
        <v/>
      </c>
      <c r="AW15" s="30" t="str">
        <f>IF(ISBLANK(TblPosCalcMain[[#This Row],[Select Retirement System]]),"",VLOOKUP(TblPosCalcMain[[#This Row],[Select Retirement System]],TblRetirementOPEBs[],3,FALSE))</f>
        <v/>
      </c>
      <c r="AX15" s="30" t="str">
        <f>IF(ISBLANK(TblPosCalcMain[[#This Row],[Select Retirement System]]),"",VLOOKUP(TblPosCalcMain[[#This Row],[Select Retirement System]],TblRetirementOPEBs[],4,FALSE))</f>
        <v/>
      </c>
      <c r="AY15" s="38" t="str">
        <f>IF(ISBLANK(TblPosCalcMain[[#This Row],[Select Retirement System]]),"",VLOOKUP(TblPosCalcMain[[#This Row],[Select Retirement System]],TblRetirementOPEBs[],13,FALSE))</f>
        <v/>
      </c>
      <c r="AZ15" s="39" t="str">
        <f>IF(ISBLANK(TblPosCalcMain[[#This Row],[Select Retirement System]]),"",VLOOKUP(TblPosCalcMain[[#This Row],[Select Retirement System]],TblRetirementOPEBs[],14,FALSE))</f>
        <v/>
      </c>
      <c r="BA15" s="39" t="str">
        <f>IF(ISBLANK(TblPosCalcMain[[#This Row],[Select Retirement System]]),"",VLOOKUP(TblPosCalcMain[[#This Row],[Select Retirement System]],TblRetirementOPEBs[],15,FALSE))</f>
        <v/>
      </c>
      <c r="BB15" s="38" t="str">
        <f>IF(ISBLANK(TblPosCalcMain[[#This Row],[Select Retirement System]]),"",VLOOKUP(TblPosCalcMain[[#This Row],[Select Retirement System]],TblRetirementOPEBs[],16,FALSE))</f>
        <v/>
      </c>
      <c r="BC15" s="39" t="str">
        <f>IF(ISBLANK(TblPosCalcMain[[#This Row],[Select Retirement System]]),"",VLOOKUP(TblPosCalcMain[[#This Row],[Select Retirement System]],TblRetirementOPEBs[],17,FALSE))</f>
        <v/>
      </c>
      <c r="BD15" s="39" t="str">
        <f>IF(ISBLANK(TblPosCalcMain[[#This Row],[Select Retirement System]]),"",VLOOKUP(TblPosCalcMain[[#This Row],[Select Retirement System]],TblRetirementOPEBs[],18,FALSE))</f>
        <v/>
      </c>
      <c r="BE15" s="38" t="str">
        <f>IF(ISBLANK(TblPosCalcMain[[#This Row],[Select Retirement System]]),"",VLOOKUP(TblPosCalcMain[[#This Row],[Select Retirement System]],TblRetirementOPEBs[],19,FALSE))</f>
        <v/>
      </c>
      <c r="BF15" s="39" t="str">
        <f>IF(ISBLANK(TblPosCalcMain[[#This Row],[Select Retirement System]]),"",VLOOKUP(TblPosCalcMain[[#This Row],[Select Retirement System]],TblRetirementOPEBs[],20,FALSE))</f>
        <v/>
      </c>
      <c r="BG15" s="39" t="str">
        <f>IF(ISBLANK(TblPosCalcMain[[#This Row],[Select Retirement System]]),"",VLOOKUP(TblPosCalcMain[[#This Row],[Select Retirement System]],TblRetirementOPEBs[],21,FALSE))</f>
        <v/>
      </c>
      <c r="BH15" s="29" t="str">
        <f>IF(ISBLANK(TblPosCalcMain[[#This Row],[Select Retirement System]]),"",VLOOKUP(TblPosCalcMain[[#This Row],[Select Retirement System]],TblRetirementOPEBs[],22,FALSE))</f>
        <v/>
      </c>
      <c r="BI15" s="31" t="str">
        <f>IF(ISBLANK(TblPosCalcMain[[#This Row],[Select Retirement System]]),"",VLOOKUP(TblPosCalcMain[[#This Row],[Select Retirement System]],TblRetirementOPEBs[],23,FALSE))</f>
        <v/>
      </c>
      <c r="BJ15" s="31" t="str">
        <f>IF(ISBLANK(TblPosCalcMain[[#This Row],[Select Retirement System]]),"",VLOOKUP(TblPosCalcMain[[#This Row],[Select Retirement System]],TblRetirementOPEBs[],24,FALSE))</f>
        <v/>
      </c>
      <c r="BK15" s="29" t="str">
        <f>IF(ISBLANK(TblPosCalcMain[[#This Row],[Select Health Plan]]),"",VLOOKUP(TblPosCalcMain[[#This Row],[Select Health Plan]],TblHealthPlans[],4,FALSE))</f>
        <v/>
      </c>
      <c r="BL15" s="26" t="str">
        <f>IF(ISBLANK(TblPosCalcMain[[#This Row],[Select Health Plan]]),"",VLOOKUP(TblPosCalcMain[[#This Row],[Select Health Plan]],TblHealthPlans[],5,FALSE))</f>
        <v/>
      </c>
      <c r="BM15" s="26" t="str">
        <f>IF(ISBLANK(TblPosCalcMain[[#This Row],[Select Health Plan]]),"",VLOOKUP(TblPosCalcMain[[#This Row],[Select Health Plan]],TblHealthPlans[],6,FALSE))</f>
        <v/>
      </c>
    </row>
    <row r="16" spans="3:65" x14ac:dyDescent="0.35">
      <c r="C16" s="9"/>
      <c r="D16" s="40"/>
      <c r="E16" s="40"/>
      <c r="F16" s="9"/>
      <c r="G16" s="9"/>
      <c r="H16" s="17"/>
      <c r="I16" s="26"/>
      <c r="J16" s="9"/>
      <c r="K16" s="17"/>
      <c r="L16" s="17"/>
      <c r="M16" s="25"/>
      <c r="N16" s="25"/>
      <c r="O16" s="26">
        <f>ROUND(TblPosCalcMain[[#This Row],[Enter Position Count Year 1]]*TblPosCalcMain[[#This Row],[Enter Annual Salary]]*(TblPosCalcMain[[#This Row],[Enter Pay Periods Year 1]]/24),0)</f>
        <v>0</v>
      </c>
      <c r="P16" s="26">
        <f>ROUND(TblPosCalcMain[[#This Row],[Enter Position Count Year 2]]*TblPosCalcMain[[#This Row],[Enter Annual Salary]]*(TblPosCalcMain[[#This Row],[Enter Pay Periods Year 2]]/24),0)</f>
        <v>0</v>
      </c>
      <c r="Q16"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16"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16" s="26">
        <f>IF(TblPosCalcMain[[#This Row],[Salary Cost Yr1]]=0,0,ROUND(TblPosCalcMain[[#This Row],[Salary Cost Yr1]]*TblPosCalcMain[[#This Row],[Medicare Rate Yr1]],0))</f>
        <v>0</v>
      </c>
      <c r="T16" s="26">
        <f>IF(TblPosCalcMain[[#This Row],[Salary Cost Yr2]]=0,0,ROUND(TblPosCalcMain[[#This Row],[Salary Cost Yr2]]*TblPosCalcMain[[#This Row],[Medicare Rate Yr2]],0))</f>
        <v>0</v>
      </c>
      <c r="U16" s="26">
        <f>IF(TblPosCalcMain[[#This Row],[Salary Cost Yr1]]=0,0,ROUND(TblPosCalcMain[[#This Row],[Salary Cost Yr1]]*TblPosCalcMain[[#This Row],[Retirement Rate Yr1]],0))</f>
        <v>0</v>
      </c>
      <c r="V16" s="26">
        <f>IF(TblPosCalcMain[[#This Row],[Salary Cost Yr2]]=0,0,ROUND(TblPosCalcMain[[#This Row],[Salary Cost Yr2]]*TblPosCalcMain[[#This Row],[Retirement Rate Yr2]],0))</f>
        <v>0</v>
      </c>
      <c r="W16" s="26">
        <f>IF(TblPosCalcMain[[#This Row],[Salary Cost Yr1]]=0,0,ROUND(TblPosCalcMain[[#This Row],[Salary Cost Yr1]]*TblPosCalcMain[[#This Row],[Group Life Rate Yr1]],0))</f>
        <v>0</v>
      </c>
      <c r="X16" s="26">
        <f>IF(TblPosCalcMain[[#This Row],[Salary Cost Yr2]]=0,0,ROUND(TblPosCalcMain[[#This Row],[Salary Cost Yr2]]*TblPosCalcMain[[#This Row],[Group Life Rate Yr2]],0))</f>
        <v>0</v>
      </c>
      <c r="Y16" s="26">
        <f>IF(TblPosCalcMain[[#This Row],[Salary Cost Yr1]]=0,0,ROUND(TblPosCalcMain[[#This Row],[Salary Cost Yr1]]*TblPosCalcMain[[#This Row],[Retiree Health Cred Rate Yr1]],0))</f>
        <v>0</v>
      </c>
      <c r="Z16" s="26">
        <f>IF(TblPosCalcMain[[#This Row],[Salary Cost Yr2]]=0,0,ROUND(TblPosCalcMain[[#This Row],[Salary Cost Yr2]]*TblPosCalcMain[[#This Row],[Retiree Health Cred Rate Yr2]],0))</f>
        <v>0</v>
      </c>
      <c r="AA16" s="26">
        <f>IF(TblPosCalcMain[[#This Row],[Salary Cost Yr1]]=0,0,ROUND(TblPosCalcMain[[#This Row],[Salary Cost Yr1]]*TblPosCalcMain[[#This Row],[Disability Rate Yr1]],0))</f>
        <v>0</v>
      </c>
      <c r="AB16" s="26">
        <f>IF(TblPosCalcMain[[#This Row],[Salary Cost Yr2]]=0,0,ROUND(TblPosCalcMain[[#This Row],[Salary Cost Yr2]]*TblPosCalcMain[[#This Row],[Disability Rate Yr2]],0))</f>
        <v>0</v>
      </c>
      <c r="AC16" s="26">
        <f>IF(TblPosCalcMain[[#This Row],[Deferred Comp Participant?]]="Yes",ROUND((TblPosCalcMain[[#This Row],[Enter Pay Periods Year 1]]*TblPosCalcMain[[#This Row],[Deferred Comp Match  Per Pay Period Yr1]])*TblPosCalcMain[[#This Row],[Enter Position Count Year 1]],0),0)</f>
        <v>0</v>
      </c>
      <c r="AD16" s="26">
        <f>IF(TblPosCalcMain[[#This Row],[Deferred Comp Participant?]]="Yes",ROUND((TblPosCalcMain[[#This Row],[Enter Pay Periods Year 2]]*TblPosCalcMain[[#This Row],[Deferred Comp Match  Per Pay Period Yr2]])*TblPosCalcMain[[#This Row],[Enter Position Count Year 2]],0),0)</f>
        <v>0</v>
      </c>
      <c r="AE16" s="26">
        <f>IF(ISBLANK(TblPosCalcMain[[#This Row],[Select Health Plan]]),0,ROUND(((TblPosCalcMain[[#This Row],[Health Insurance Premium Yr1]]/24)*TblPosCalcMain[[#This Row],[Enter Pay Periods Year 1]])*TblPosCalcMain[[#This Row],[Enter Position Count Year 1]],0))</f>
        <v>0</v>
      </c>
      <c r="AF16" s="26">
        <f>IF(ISBLANK(TblPosCalcMain[[#This Row],[Select Health Plan]]),0,ROUND(((TblPosCalcMain[[#This Row],[Health Insurance Premium Yr2]]/24)*TblPosCalcMain[[#This Row],[Enter Pay Periods Year 2]])*TblPosCalcMain[[#This Row],[Enter Position Count Year 2]],0))</f>
        <v>0</v>
      </c>
      <c r="AG16"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16"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16"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16"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16" s="29" t="str">
        <f>IF(ISBLANK(TblPosCalcMain[[#This Row],[Select Salary Subobject]]),"",VLOOKUP(TblPosCalcMain[[#This Row],[Select Salary Subobject]],TblSalarySubobjects[],2,FALSE))</f>
        <v/>
      </c>
      <c r="AL16" s="29" t="str">
        <f>IF(ISBLANK(TblPosCalcMain[[#This Row],[Select Salary Subobject]]),"",VLOOKUP(TblPosCalcMain[[#This Row],[Select Salary Subobject]],TblSalarySubobjects[],4,FALSE))</f>
        <v/>
      </c>
      <c r="AM16" s="29" t="str">
        <f>IF(ISBLANK(TblPosCalcMain[[#This Row],[Select Salary Subobject]]),"",VLOOKUP(TblPosCalcMain[[#This Row],[Select Salary Subobject]],TblSalarySubobjects[],5,FALSE))</f>
        <v/>
      </c>
      <c r="AN16" s="29" t="str">
        <f>IF(ISBLANK(TblPosCalcMain[[#This Row],[Select Retirement System]]),"",VLOOKUP(TblPosCalcMain[[#This Row],[Select Retirement System]],TblRetirementOPEBs[],5,FALSE))</f>
        <v/>
      </c>
      <c r="AO16" s="30" t="str">
        <f>IF(ISBLANK(TblPosCalcMain[[#This Row],[Select Retirement System]]),"",VLOOKUP(TblPosCalcMain[[#This Row],[Select Retirement System]],TblRetirementOPEBs[],6,FALSE))</f>
        <v/>
      </c>
      <c r="AP16" s="30" t="str">
        <f>IF(ISBLANK(TblPosCalcMain[[#This Row],[Select Retirement System]]),"",VLOOKUP(TblPosCalcMain[[#This Row],[Select Retirement System]],TblRetirementOPEBs[],7,FALSE))</f>
        <v/>
      </c>
      <c r="AQ16" s="31" t="str">
        <f>IF(ISBLANK(TblPosCalcMain[[#This Row],[Select Retirement System]]),"",VLOOKUP(TblPosCalcMain[[#This Row],[Select Retirement System]],TblRetirementOPEBs[],8,FALSE))</f>
        <v/>
      </c>
      <c r="AR16" s="31" t="str">
        <f>IF(ISBLANK(TblPosCalcMain[[#This Row],[Select Retirement System]]),"",VLOOKUP(TblPosCalcMain[[#This Row],[Select Retirement System]],TblRetirementOPEBs[],9,FALSE))</f>
        <v/>
      </c>
      <c r="AS16" s="37" t="str">
        <f>IF(ISBLANK(TblPosCalcMain[[#This Row],[Select Retirement System]]),"",VLOOKUP(TblPosCalcMain[[#This Row],[Select Retirement System]],TblRetirementOPEBs[],10,FALSE))</f>
        <v/>
      </c>
      <c r="AT16" s="30" t="str">
        <f>IF(ISBLANK(TblPosCalcMain[[#This Row],[Select Retirement System]]),"",VLOOKUP(TblPosCalcMain[[#This Row],[Select Retirement System]],TblRetirementOPEBs[],11,FALSE))</f>
        <v/>
      </c>
      <c r="AU16" s="30" t="str">
        <f>IF(ISBLANK(TblPosCalcMain[[#This Row],[Select Retirement System]]),"",VLOOKUP(TblPosCalcMain[[#This Row],[Select Retirement System]],TblRetirementOPEBs[],12,FALSE))</f>
        <v/>
      </c>
      <c r="AV16" s="37" t="str">
        <f>IF(ISBLANK(TblPosCalcMain[[#This Row],[Select Retirement System]]),"",VLOOKUP(TblPosCalcMain[[#This Row],[Select Retirement System]],TblRetirementOPEBs[],2,FALSE))</f>
        <v/>
      </c>
      <c r="AW16" s="30" t="str">
        <f>IF(ISBLANK(TblPosCalcMain[[#This Row],[Select Retirement System]]),"",VLOOKUP(TblPosCalcMain[[#This Row],[Select Retirement System]],TblRetirementOPEBs[],3,FALSE))</f>
        <v/>
      </c>
      <c r="AX16" s="30" t="str">
        <f>IF(ISBLANK(TblPosCalcMain[[#This Row],[Select Retirement System]]),"",VLOOKUP(TblPosCalcMain[[#This Row],[Select Retirement System]],TblRetirementOPEBs[],4,FALSE))</f>
        <v/>
      </c>
      <c r="AY16" s="38" t="str">
        <f>IF(ISBLANK(TblPosCalcMain[[#This Row],[Select Retirement System]]),"",VLOOKUP(TblPosCalcMain[[#This Row],[Select Retirement System]],TblRetirementOPEBs[],13,FALSE))</f>
        <v/>
      </c>
      <c r="AZ16" s="39" t="str">
        <f>IF(ISBLANK(TblPosCalcMain[[#This Row],[Select Retirement System]]),"",VLOOKUP(TblPosCalcMain[[#This Row],[Select Retirement System]],TblRetirementOPEBs[],14,FALSE))</f>
        <v/>
      </c>
      <c r="BA16" s="39" t="str">
        <f>IF(ISBLANK(TblPosCalcMain[[#This Row],[Select Retirement System]]),"",VLOOKUP(TblPosCalcMain[[#This Row],[Select Retirement System]],TblRetirementOPEBs[],15,FALSE))</f>
        <v/>
      </c>
      <c r="BB16" s="38" t="str">
        <f>IF(ISBLANK(TblPosCalcMain[[#This Row],[Select Retirement System]]),"",VLOOKUP(TblPosCalcMain[[#This Row],[Select Retirement System]],TblRetirementOPEBs[],16,FALSE))</f>
        <v/>
      </c>
      <c r="BC16" s="39" t="str">
        <f>IF(ISBLANK(TblPosCalcMain[[#This Row],[Select Retirement System]]),"",VLOOKUP(TblPosCalcMain[[#This Row],[Select Retirement System]],TblRetirementOPEBs[],17,FALSE))</f>
        <v/>
      </c>
      <c r="BD16" s="39" t="str">
        <f>IF(ISBLANK(TblPosCalcMain[[#This Row],[Select Retirement System]]),"",VLOOKUP(TblPosCalcMain[[#This Row],[Select Retirement System]],TblRetirementOPEBs[],18,FALSE))</f>
        <v/>
      </c>
      <c r="BE16" s="38" t="str">
        <f>IF(ISBLANK(TblPosCalcMain[[#This Row],[Select Retirement System]]),"",VLOOKUP(TblPosCalcMain[[#This Row],[Select Retirement System]],TblRetirementOPEBs[],19,FALSE))</f>
        <v/>
      </c>
      <c r="BF16" s="39" t="str">
        <f>IF(ISBLANK(TblPosCalcMain[[#This Row],[Select Retirement System]]),"",VLOOKUP(TblPosCalcMain[[#This Row],[Select Retirement System]],TblRetirementOPEBs[],20,FALSE))</f>
        <v/>
      </c>
      <c r="BG16" s="39" t="str">
        <f>IF(ISBLANK(TblPosCalcMain[[#This Row],[Select Retirement System]]),"",VLOOKUP(TblPosCalcMain[[#This Row],[Select Retirement System]],TblRetirementOPEBs[],21,FALSE))</f>
        <v/>
      </c>
      <c r="BH16" s="29" t="str">
        <f>IF(ISBLANK(TblPosCalcMain[[#This Row],[Select Retirement System]]),"",VLOOKUP(TblPosCalcMain[[#This Row],[Select Retirement System]],TblRetirementOPEBs[],22,FALSE))</f>
        <v/>
      </c>
      <c r="BI16" s="31" t="str">
        <f>IF(ISBLANK(TblPosCalcMain[[#This Row],[Select Retirement System]]),"",VLOOKUP(TblPosCalcMain[[#This Row],[Select Retirement System]],TblRetirementOPEBs[],23,FALSE))</f>
        <v/>
      </c>
      <c r="BJ16" s="31" t="str">
        <f>IF(ISBLANK(TblPosCalcMain[[#This Row],[Select Retirement System]]),"",VLOOKUP(TblPosCalcMain[[#This Row],[Select Retirement System]],TblRetirementOPEBs[],24,FALSE))</f>
        <v/>
      </c>
      <c r="BK16" s="29" t="str">
        <f>IF(ISBLANK(TblPosCalcMain[[#This Row],[Select Health Plan]]),"",VLOOKUP(TblPosCalcMain[[#This Row],[Select Health Plan]],TblHealthPlans[],4,FALSE))</f>
        <v/>
      </c>
      <c r="BL16" s="26" t="str">
        <f>IF(ISBLANK(TblPosCalcMain[[#This Row],[Select Health Plan]]),"",VLOOKUP(TblPosCalcMain[[#This Row],[Select Health Plan]],TblHealthPlans[],5,FALSE))</f>
        <v/>
      </c>
      <c r="BM16" s="26" t="str">
        <f>IF(ISBLANK(TblPosCalcMain[[#This Row],[Select Health Plan]]),"",VLOOKUP(TblPosCalcMain[[#This Row],[Select Health Plan]],TblHealthPlans[],6,FALSE))</f>
        <v/>
      </c>
    </row>
    <row r="17" spans="3:65" x14ac:dyDescent="0.35">
      <c r="C17" s="9"/>
      <c r="D17" s="40"/>
      <c r="E17" s="40"/>
      <c r="F17" s="9"/>
      <c r="G17" s="9"/>
      <c r="H17" s="17"/>
      <c r="I17" s="26"/>
      <c r="J17" s="9"/>
      <c r="K17" s="17"/>
      <c r="L17" s="17"/>
      <c r="M17" s="25"/>
      <c r="N17" s="25"/>
      <c r="O17" s="26">
        <f>ROUND(TblPosCalcMain[[#This Row],[Enter Position Count Year 1]]*TblPosCalcMain[[#This Row],[Enter Annual Salary]]*(TblPosCalcMain[[#This Row],[Enter Pay Periods Year 1]]/24),0)</f>
        <v>0</v>
      </c>
      <c r="P17" s="26">
        <f>ROUND(TblPosCalcMain[[#This Row],[Enter Position Count Year 2]]*TblPosCalcMain[[#This Row],[Enter Annual Salary]]*(TblPosCalcMain[[#This Row],[Enter Pay Periods Year 2]]/24),0)</f>
        <v>0</v>
      </c>
      <c r="Q17"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17"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17" s="26">
        <f>IF(TblPosCalcMain[[#This Row],[Salary Cost Yr1]]=0,0,ROUND(TblPosCalcMain[[#This Row],[Salary Cost Yr1]]*TblPosCalcMain[[#This Row],[Medicare Rate Yr1]],0))</f>
        <v>0</v>
      </c>
      <c r="T17" s="26">
        <f>IF(TblPosCalcMain[[#This Row],[Salary Cost Yr2]]=0,0,ROUND(TblPosCalcMain[[#This Row],[Salary Cost Yr2]]*TblPosCalcMain[[#This Row],[Medicare Rate Yr2]],0))</f>
        <v>0</v>
      </c>
      <c r="U17" s="26">
        <f>IF(TblPosCalcMain[[#This Row],[Salary Cost Yr1]]=0,0,ROUND(TblPosCalcMain[[#This Row],[Salary Cost Yr1]]*TblPosCalcMain[[#This Row],[Retirement Rate Yr1]],0))</f>
        <v>0</v>
      </c>
      <c r="V17" s="26">
        <f>IF(TblPosCalcMain[[#This Row],[Salary Cost Yr2]]=0,0,ROUND(TblPosCalcMain[[#This Row],[Salary Cost Yr2]]*TblPosCalcMain[[#This Row],[Retirement Rate Yr2]],0))</f>
        <v>0</v>
      </c>
      <c r="W17" s="26">
        <f>IF(TblPosCalcMain[[#This Row],[Salary Cost Yr1]]=0,0,ROUND(TblPosCalcMain[[#This Row],[Salary Cost Yr1]]*TblPosCalcMain[[#This Row],[Group Life Rate Yr1]],0))</f>
        <v>0</v>
      </c>
      <c r="X17" s="26">
        <f>IF(TblPosCalcMain[[#This Row],[Salary Cost Yr2]]=0,0,ROUND(TblPosCalcMain[[#This Row],[Salary Cost Yr2]]*TblPosCalcMain[[#This Row],[Group Life Rate Yr2]],0))</f>
        <v>0</v>
      </c>
      <c r="Y17" s="26">
        <f>IF(TblPosCalcMain[[#This Row],[Salary Cost Yr1]]=0,0,ROUND(TblPosCalcMain[[#This Row],[Salary Cost Yr1]]*TblPosCalcMain[[#This Row],[Retiree Health Cred Rate Yr1]],0))</f>
        <v>0</v>
      </c>
      <c r="Z17" s="26">
        <f>IF(TblPosCalcMain[[#This Row],[Salary Cost Yr2]]=0,0,ROUND(TblPosCalcMain[[#This Row],[Salary Cost Yr2]]*TblPosCalcMain[[#This Row],[Retiree Health Cred Rate Yr2]],0))</f>
        <v>0</v>
      </c>
      <c r="AA17" s="26">
        <f>IF(TblPosCalcMain[[#This Row],[Salary Cost Yr1]]=0,0,ROUND(TblPosCalcMain[[#This Row],[Salary Cost Yr1]]*TblPosCalcMain[[#This Row],[Disability Rate Yr1]],0))</f>
        <v>0</v>
      </c>
      <c r="AB17" s="26">
        <f>IF(TblPosCalcMain[[#This Row],[Salary Cost Yr2]]=0,0,ROUND(TblPosCalcMain[[#This Row],[Salary Cost Yr2]]*TblPosCalcMain[[#This Row],[Disability Rate Yr2]],0))</f>
        <v>0</v>
      </c>
      <c r="AC17" s="26">
        <f>IF(TblPosCalcMain[[#This Row],[Deferred Comp Participant?]]="Yes",ROUND((TblPosCalcMain[[#This Row],[Enter Pay Periods Year 1]]*TblPosCalcMain[[#This Row],[Deferred Comp Match  Per Pay Period Yr1]])*TblPosCalcMain[[#This Row],[Enter Position Count Year 1]],0),0)</f>
        <v>0</v>
      </c>
      <c r="AD17" s="26">
        <f>IF(TblPosCalcMain[[#This Row],[Deferred Comp Participant?]]="Yes",ROUND((TblPosCalcMain[[#This Row],[Enter Pay Periods Year 2]]*TblPosCalcMain[[#This Row],[Deferred Comp Match  Per Pay Period Yr2]])*TblPosCalcMain[[#This Row],[Enter Position Count Year 2]],0),0)</f>
        <v>0</v>
      </c>
      <c r="AE17" s="26">
        <f>IF(ISBLANK(TblPosCalcMain[[#This Row],[Select Health Plan]]),0,ROUND(((TblPosCalcMain[[#This Row],[Health Insurance Premium Yr1]]/24)*TblPosCalcMain[[#This Row],[Enter Pay Periods Year 1]])*TblPosCalcMain[[#This Row],[Enter Position Count Year 1]],0))</f>
        <v>0</v>
      </c>
      <c r="AF17" s="26">
        <f>IF(ISBLANK(TblPosCalcMain[[#This Row],[Select Health Plan]]),0,ROUND(((TblPosCalcMain[[#This Row],[Health Insurance Premium Yr2]]/24)*TblPosCalcMain[[#This Row],[Enter Pay Periods Year 2]])*TblPosCalcMain[[#This Row],[Enter Position Count Year 2]],0))</f>
        <v>0</v>
      </c>
      <c r="AG17"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17"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17"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17"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17" s="29" t="str">
        <f>IF(ISBLANK(TblPosCalcMain[[#This Row],[Select Salary Subobject]]),"",VLOOKUP(TblPosCalcMain[[#This Row],[Select Salary Subobject]],TblSalarySubobjects[],2,FALSE))</f>
        <v/>
      </c>
      <c r="AL17" s="29" t="str">
        <f>IF(ISBLANK(TblPosCalcMain[[#This Row],[Select Salary Subobject]]),"",VLOOKUP(TblPosCalcMain[[#This Row],[Select Salary Subobject]],TblSalarySubobjects[],4,FALSE))</f>
        <v/>
      </c>
      <c r="AM17" s="29" t="str">
        <f>IF(ISBLANK(TblPosCalcMain[[#This Row],[Select Salary Subobject]]),"",VLOOKUP(TblPosCalcMain[[#This Row],[Select Salary Subobject]],TblSalarySubobjects[],5,FALSE))</f>
        <v/>
      </c>
      <c r="AN17" s="29" t="str">
        <f>IF(ISBLANK(TblPosCalcMain[[#This Row],[Select Retirement System]]),"",VLOOKUP(TblPosCalcMain[[#This Row],[Select Retirement System]],TblRetirementOPEBs[],5,FALSE))</f>
        <v/>
      </c>
      <c r="AO17" s="30" t="str">
        <f>IF(ISBLANK(TblPosCalcMain[[#This Row],[Select Retirement System]]),"",VLOOKUP(TblPosCalcMain[[#This Row],[Select Retirement System]],TblRetirementOPEBs[],6,FALSE))</f>
        <v/>
      </c>
      <c r="AP17" s="30" t="str">
        <f>IF(ISBLANK(TblPosCalcMain[[#This Row],[Select Retirement System]]),"",VLOOKUP(TblPosCalcMain[[#This Row],[Select Retirement System]],TblRetirementOPEBs[],7,FALSE))</f>
        <v/>
      </c>
      <c r="AQ17" s="31" t="str">
        <f>IF(ISBLANK(TblPosCalcMain[[#This Row],[Select Retirement System]]),"",VLOOKUP(TblPosCalcMain[[#This Row],[Select Retirement System]],TblRetirementOPEBs[],8,FALSE))</f>
        <v/>
      </c>
      <c r="AR17" s="31" t="str">
        <f>IF(ISBLANK(TblPosCalcMain[[#This Row],[Select Retirement System]]),"",VLOOKUP(TblPosCalcMain[[#This Row],[Select Retirement System]],TblRetirementOPEBs[],9,FALSE))</f>
        <v/>
      </c>
      <c r="AS17" s="37" t="str">
        <f>IF(ISBLANK(TblPosCalcMain[[#This Row],[Select Retirement System]]),"",VLOOKUP(TblPosCalcMain[[#This Row],[Select Retirement System]],TblRetirementOPEBs[],10,FALSE))</f>
        <v/>
      </c>
      <c r="AT17" s="30" t="str">
        <f>IF(ISBLANK(TblPosCalcMain[[#This Row],[Select Retirement System]]),"",VLOOKUP(TblPosCalcMain[[#This Row],[Select Retirement System]],TblRetirementOPEBs[],11,FALSE))</f>
        <v/>
      </c>
      <c r="AU17" s="30" t="str">
        <f>IF(ISBLANK(TblPosCalcMain[[#This Row],[Select Retirement System]]),"",VLOOKUP(TblPosCalcMain[[#This Row],[Select Retirement System]],TblRetirementOPEBs[],12,FALSE))</f>
        <v/>
      </c>
      <c r="AV17" s="37" t="str">
        <f>IF(ISBLANK(TblPosCalcMain[[#This Row],[Select Retirement System]]),"",VLOOKUP(TblPosCalcMain[[#This Row],[Select Retirement System]],TblRetirementOPEBs[],2,FALSE))</f>
        <v/>
      </c>
      <c r="AW17" s="30" t="str">
        <f>IF(ISBLANK(TblPosCalcMain[[#This Row],[Select Retirement System]]),"",VLOOKUP(TblPosCalcMain[[#This Row],[Select Retirement System]],TblRetirementOPEBs[],3,FALSE))</f>
        <v/>
      </c>
      <c r="AX17" s="30" t="str">
        <f>IF(ISBLANK(TblPosCalcMain[[#This Row],[Select Retirement System]]),"",VLOOKUP(TblPosCalcMain[[#This Row],[Select Retirement System]],TblRetirementOPEBs[],4,FALSE))</f>
        <v/>
      </c>
      <c r="AY17" s="38" t="str">
        <f>IF(ISBLANK(TblPosCalcMain[[#This Row],[Select Retirement System]]),"",VLOOKUP(TblPosCalcMain[[#This Row],[Select Retirement System]],TblRetirementOPEBs[],13,FALSE))</f>
        <v/>
      </c>
      <c r="AZ17" s="39" t="str">
        <f>IF(ISBLANK(TblPosCalcMain[[#This Row],[Select Retirement System]]),"",VLOOKUP(TblPosCalcMain[[#This Row],[Select Retirement System]],TblRetirementOPEBs[],14,FALSE))</f>
        <v/>
      </c>
      <c r="BA17" s="39" t="str">
        <f>IF(ISBLANK(TblPosCalcMain[[#This Row],[Select Retirement System]]),"",VLOOKUP(TblPosCalcMain[[#This Row],[Select Retirement System]],TblRetirementOPEBs[],15,FALSE))</f>
        <v/>
      </c>
      <c r="BB17" s="38" t="str">
        <f>IF(ISBLANK(TblPosCalcMain[[#This Row],[Select Retirement System]]),"",VLOOKUP(TblPosCalcMain[[#This Row],[Select Retirement System]],TblRetirementOPEBs[],16,FALSE))</f>
        <v/>
      </c>
      <c r="BC17" s="39" t="str">
        <f>IF(ISBLANK(TblPosCalcMain[[#This Row],[Select Retirement System]]),"",VLOOKUP(TblPosCalcMain[[#This Row],[Select Retirement System]],TblRetirementOPEBs[],17,FALSE))</f>
        <v/>
      </c>
      <c r="BD17" s="39" t="str">
        <f>IF(ISBLANK(TblPosCalcMain[[#This Row],[Select Retirement System]]),"",VLOOKUP(TblPosCalcMain[[#This Row],[Select Retirement System]],TblRetirementOPEBs[],18,FALSE))</f>
        <v/>
      </c>
      <c r="BE17" s="38" t="str">
        <f>IF(ISBLANK(TblPosCalcMain[[#This Row],[Select Retirement System]]),"",VLOOKUP(TblPosCalcMain[[#This Row],[Select Retirement System]],TblRetirementOPEBs[],19,FALSE))</f>
        <v/>
      </c>
      <c r="BF17" s="39" t="str">
        <f>IF(ISBLANK(TblPosCalcMain[[#This Row],[Select Retirement System]]),"",VLOOKUP(TblPosCalcMain[[#This Row],[Select Retirement System]],TblRetirementOPEBs[],20,FALSE))</f>
        <v/>
      </c>
      <c r="BG17" s="39" t="str">
        <f>IF(ISBLANK(TblPosCalcMain[[#This Row],[Select Retirement System]]),"",VLOOKUP(TblPosCalcMain[[#This Row],[Select Retirement System]],TblRetirementOPEBs[],21,FALSE))</f>
        <v/>
      </c>
      <c r="BH17" s="29" t="str">
        <f>IF(ISBLANK(TblPosCalcMain[[#This Row],[Select Retirement System]]),"",VLOOKUP(TblPosCalcMain[[#This Row],[Select Retirement System]],TblRetirementOPEBs[],22,FALSE))</f>
        <v/>
      </c>
      <c r="BI17" s="31" t="str">
        <f>IF(ISBLANK(TblPosCalcMain[[#This Row],[Select Retirement System]]),"",VLOOKUP(TblPosCalcMain[[#This Row],[Select Retirement System]],TblRetirementOPEBs[],23,FALSE))</f>
        <v/>
      </c>
      <c r="BJ17" s="31" t="str">
        <f>IF(ISBLANK(TblPosCalcMain[[#This Row],[Select Retirement System]]),"",VLOOKUP(TblPosCalcMain[[#This Row],[Select Retirement System]],TblRetirementOPEBs[],24,FALSE))</f>
        <v/>
      </c>
      <c r="BK17" s="29" t="str">
        <f>IF(ISBLANK(TblPosCalcMain[[#This Row],[Select Health Plan]]),"",VLOOKUP(TblPosCalcMain[[#This Row],[Select Health Plan]],TblHealthPlans[],4,FALSE))</f>
        <v/>
      </c>
      <c r="BL17" s="26" t="str">
        <f>IF(ISBLANK(TblPosCalcMain[[#This Row],[Select Health Plan]]),"",VLOOKUP(TblPosCalcMain[[#This Row],[Select Health Plan]],TblHealthPlans[],5,FALSE))</f>
        <v/>
      </c>
      <c r="BM17" s="26" t="str">
        <f>IF(ISBLANK(TblPosCalcMain[[#This Row],[Select Health Plan]]),"",VLOOKUP(TblPosCalcMain[[#This Row],[Select Health Plan]],TblHealthPlans[],6,FALSE))</f>
        <v/>
      </c>
    </row>
    <row r="18" spans="3:65" x14ac:dyDescent="0.35">
      <c r="C18" s="9"/>
      <c r="D18" s="40"/>
      <c r="E18" s="40"/>
      <c r="F18" s="9"/>
      <c r="G18" s="9"/>
      <c r="H18" s="17"/>
      <c r="I18" s="26"/>
      <c r="J18" s="9"/>
      <c r="K18" s="17"/>
      <c r="L18" s="17"/>
      <c r="M18" s="25"/>
      <c r="N18" s="25"/>
      <c r="O18" s="26">
        <f>ROUND(TblPosCalcMain[[#This Row],[Enter Position Count Year 1]]*TblPosCalcMain[[#This Row],[Enter Annual Salary]]*(TblPosCalcMain[[#This Row],[Enter Pay Periods Year 1]]/24),0)</f>
        <v>0</v>
      </c>
      <c r="P18" s="26">
        <f>ROUND(TblPosCalcMain[[#This Row],[Enter Position Count Year 2]]*TblPosCalcMain[[#This Row],[Enter Annual Salary]]*(TblPosCalcMain[[#This Row],[Enter Pay Periods Year 2]]/24),0)</f>
        <v>0</v>
      </c>
      <c r="Q18"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18"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18" s="26">
        <f>IF(TblPosCalcMain[[#This Row],[Salary Cost Yr1]]=0,0,ROUND(TblPosCalcMain[[#This Row],[Salary Cost Yr1]]*TblPosCalcMain[[#This Row],[Medicare Rate Yr1]],0))</f>
        <v>0</v>
      </c>
      <c r="T18" s="26">
        <f>IF(TblPosCalcMain[[#This Row],[Salary Cost Yr2]]=0,0,ROUND(TblPosCalcMain[[#This Row],[Salary Cost Yr2]]*TblPosCalcMain[[#This Row],[Medicare Rate Yr2]],0))</f>
        <v>0</v>
      </c>
      <c r="U18" s="26">
        <f>IF(TblPosCalcMain[[#This Row],[Salary Cost Yr1]]=0,0,ROUND(TblPosCalcMain[[#This Row],[Salary Cost Yr1]]*TblPosCalcMain[[#This Row],[Retirement Rate Yr1]],0))</f>
        <v>0</v>
      </c>
      <c r="V18" s="26">
        <f>IF(TblPosCalcMain[[#This Row],[Salary Cost Yr2]]=0,0,ROUND(TblPosCalcMain[[#This Row],[Salary Cost Yr2]]*TblPosCalcMain[[#This Row],[Retirement Rate Yr2]],0))</f>
        <v>0</v>
      </c>
      <c r="W18" s="26">
        <f>IF(TblPosCalcMain[[#This Row],[Salary Cost Yr1]]=0,0,ROUND(TblPosCalcMain[[#This Row],[Salary Cost Yr1]]*TblPosCalcMain[[#This Row],[Group Life Rate Yr1]],0))</f>
        <v>0</v>
      </c>
      <c r="X18" s="26">
        <f>IF(TblPosCalcMain[[#This Row],[Salary Cost Yr2]]=0,0,ROUND(TblPosCalcMain[[#This Row],[Salary Cost Yr2]]*TblPosCalcMain[[#This Row],[Group Life Rate Yr2]],0))</f>
        <v>0</v>
      </c>
      <c r="Y18" s="26">
        <f>IF(TblPosCalcMain[[#This Row],[Salary Cost Yr1]]=0,0,ROUND(TblPosCalcMain[[#This Row],[Salary Cost Yr1]]*TblPosCalcMain[[#This Row],[Retiree Health Cred Rate Yr1]],0))</f>
        <v>0</v>
      </c>
      <c r="Z18" s="26">
        <f>IF(TblPosCalcMain[[#This Row],[Salary Cost Yr2]]=0,0,ROUND(TblPosCalcMain[[#This Row],[Salary Cost Yr2]]*TblPosCalcMain[[#This Row],[Retiree Health Cred Rate Yr2]],0))</f>
        <v>0</v>
      </c>
      <c r="AA18" s="26">
        <f>IF(TblPosCalcMain[[#This Row],[Salary Cost Yr1]]=0,0,ROUND(TblPosCalcMain[[#This Row],[Salary Cost Yr1]]*TblPosCalcMain[[#This Row],[Disability Rate Yr1]],0))</f>
        <v>0</v>
      </c>
      <c r="AB18" s="26">
        <f>IF(TblPosCalcMain[[#This Row],[Salary Cost Yr2]]=0,0,ROUND(TblPosCalcMain[[#This Row],[Salary Cost Yr2]]*TblPosCalcMain[[#This Row],[Disability Rate Yr2]],0))</f>
        <v>0</v>
      </c>
      <c r="AC18" s="26">
        <f>IF(TblPosCalcMain[[#This Row],[Deferred Comp Participant?]]="Yes",ROUND((TblPosCalcMain[[#This Row],[Enter Pay Periods Year 1]]*TblPosCalcMain[[#This Row],[Deferred Comp Match  Per Pay Period Yr1]])*TblPosCalcMain[[#This Row],[Enter Position Count Year 1]],0),0)</f>
        <v>0</v>
      </c>
      <c r="AD18" s="26">
        <f>IF(TblPosCalcMain[[#This Row],[Deferred Comp Participant?]]="Yes",ROUND((TblPosCalcMain[[#This Row],[Enter Pay Periods Year 2]]*TblPosCalcMain[[#This Row],[Deferred Comp Match  Per Pay Period Yr2]])*TblPosCalcMain[[#This Row],[Enter Position Count Year 2]],0),0)</f>
        <v>0</v>
      </c>
      <c r="AE18" s="26">
        <f>IF(ISBLANK(TblPosCalcMain[[#This Row],[Select Health Plan]]),0,ROUND(((TblPosCalcMain[[#This Row],[Health Insurance Premium Yr1]]/24)*TblPosCalcMain[[#This Row],[Enter Pay Periods Year 1]])*TblPosCalcMain[[#This Row],[Enter Position Count Year 1]],0))</f>
        <v>0</v>
      </c>
      <c r="AF18" s="26">
        <f>IF(ISBLANK(TblPosCalcMain[[#This Row],[Select Health Plan]]),0,ROUND(((TblPosCalcMain[[#This Row],[Health Insurance Premium Yr2]]/24)*TblPosCalcMain[[#This Row],[Enter Pay Periods Year 2]])*TblPosCalcMain[[#This Row],[Enter Position Count Year 2]],0))</f>
        <v>0</v>
      </c>
      <c r="AG18"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18"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18"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18"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18" s="29" t="str">
        <f>IF(ISBLANK(TblPosCalcMain[[#This Row],[Select Salary Subobject]]),"",VLOOKUP(TblPosCalcMain[[#This Row],[Select Salary Subobject]],TblSalarySubobjects[],2,FALSE))</f>
        <v/>
      </c>
      <c r="AL18" s="29" t="str">
        <f>IF(ISBLANK(TblPosCalcMain[[#This Row],[Select Salary Subobject]]),"",VLOOKUP(TblPosCalcMain[[#This Row],[Select Salary Subobject]],TblSalarySubobjects[],4,FALSE))</f>
        <v/>
      </c>
      <c r="AM18" s="29" t="str">
        <f>IF(ISBLANK(TblPosCalcMain[[#This Row],[Select Salary Subobject]]),"",VLOOKUP(TblPosCalcMain[[#This Row],[Select Salary Subobject]],TblSalarySubobjects[],5,FALSE))</f>
        <v/>
      </c>
      <c r="AN18" s="29" t="str">
        <f>IF(ISBLANK(TblPosCalcMain[[#This Row],[Select Retirement System]]),"",VLOOKUP(TblPosCalcMain[[#This Row],[Select Retirement System]],TblRetirementOPEBs[],5,FALSE))</f>
        <v/>
      </c>
      <c r="AO18" s="30" t="str">
        <f>IF(ISBLANK(TblPosCalcMain[[#This Row],[Select Retirement System]]),"",VLOOKUP(TblPosCalcMain[[#This Row],[Select Retirement System]],TblRetirementOPEBs[],6,FALSE))</f>
        <v/>
      </c>
      <c r="AP18" s="30" t="str">
        <f>IF(ISBLANK(TblPosCalcMain[[#This Row],[Select Retirement System]]),"",VLOOKUP(TblPosCalcMain[[#This Row],[Select Retirement System]],TblRetirementOPEBs[],7,FALSE))</f>
        <v/>
      </c>
      <c r="AQ18" s="31" t="str">
        <f>IF(ISBLANK(TblPosCalcMain[[#This Row],[Select Retirement System]]),"",VLOOKUP(TblPosCalcMain[[#This Row],[Select Retirement System]],TblRetirementOPEBs[],8,FALSE))</f>
        <v/>
      </c>
      <c r="AR18" s="31" t="str">
        <f>IF(ISBLANK(TblPosCalcMain[[#This Row],[Select Retirement System]]),"",VLOOKUP(TblPosCalcMain[[#This Row],[Select Retirement System]],TblRetirementOPEBs[],9,FALSE))</f>
        <v/>
      </c>
      <c r="AS18" s="37" t="str">
        <f>IF(ISBLANK(TblPosCalcMain[[#This Row],[Select Retirement System]]),"",VLOOKUP(TblPosCalcMain[[#This Row],[Select Retirement System]],TblRetirementOPEBs[],10,FALSE))</f>
        <v/>
      </c>
      <c r="AT18" s="30" t="str">
        <f>IF(ISBLANK(TblPosCalcMain[[#This Row],[Select Retirement System]]),"",VLOOKUP(TblPosCalcMain[[#This Row],[Select Retirement System]],TblRetirementOPEBs[],11,FALSE))</f>
        <v/>
      </c>
      <c r="AU18" s="30" t="str">
        <f>IF(ISBLANK(TblPosCalcMain[[#This Row],[Select Retirement System]]),"",VLOOKUP(TblPosCalcMain[[#This Row],[Select Retirement System]],TblRetirementOPEBs[],12,FALSE))</f>
        <v/>
      </c>
      <c r="AV18" s="37" t="str">
        <f>IF(ISBLANK(TblPosCalcMain[[#This Row],[Select Retirement System]]),"",VLOOKUP(TblPosCalcMain[[#This Row],[Select Retirement System]],TblRetirementOPEBs[],2,FALSE))</f>
        <v/>
      </c>
      <c r="AW18" s="30" t="str">
        <f>IF(ISBLANK(TblPosCalcMain[[#This Row],[Select Retirement System]]),"",VLOOKUP(TblPosCalcMain[[#This Row],[Select Retirement System]],TblRetirementOPEBs[],3,FALSE))</f>
        <v/>
      </c>
      <c r="AX18" s="30" t="str">
        <f>IF(ISBLANK(TblPosCalcMain[[#This Row],[Select Retirement System]]),"",VLOOKUP(TblPosCalcMain[[#This Row],[Select Retirement System]],TblRetirementOPEBs[],4,FALSE))</f>
        <v/>
      </c>
      <c r="AY18" s="38" t="str">
        <f>IF(ISBLANK(TblPosCalcMain[[#This Row],[Select Retirement System]]),"",VLOOKUP(TblPosCalcMain[[#This Row],[Select Retirement System]],TblRetirementOPEBs[],13,FALSE))</f>
        <v/>
      </c>
      <c r="AZ18" s="39" t="str">
        <f>IF(ISBLANK(TblPosCalcMain[[#This Row],[Select Retirement System]]),"",VLOOKUP(TblPosCalcMain[[#This Row],[Select Retirement System]],TblRetirementOPEBs[],14,FALSE))</f>
        <v/>
      </c>
      <c r="BA18" s="39" t="str">
        <f>IF(ISBLANK(TblPosCalcMain[[#This Row],[Select Retirement System]]),"",VLOOKUP(TblPosCalcMain[[#This Row],[Select Retirement System]],TblRetirementOPEBs[],15,FALSE))</f>
        <v/>
      </c>
      <c r="BB18" s="38" t="str">
        <f>IF(ISBLANK(TblPosCalcMain[[#This Row],[Select Retirement System]]),"",VLOOKUP(TblPosCalcMain[[#This Row],[Select Retirement System]],TblRetirementOPEBs[],16,FALSE))</f>
        <v/>
      </c>
      <c r="BC18" s="39" t="str">
        <f>IF(ISBLANK(TblPosCalcMain[[#This Row],[Select Retirement System]]),"",VLOOKUP(TblPosCalcMain[[#This Row],[Select Retirement System]],TblRetirementOPEBs[],17,FALSE))</f>
        <v/>
      </c>
      <c r="BD18" s="39" t="str">
        <f>IF(ISBLANK(TblPosCalcMain[[#This Row],[Select Retirement System]]),"",VLOOKUP(TblPosCalcMain[[#This Row],[Select Retirement System]],TblRetirementOPEBs[],18,FALSE))</f>
        <v/>
      </c>
      <c r="BE18" s="38" t="str">
        <f>IF(ISBLANK(TblPosCalcMain[[#This Row],[Select Retirement System]]),"",VLOOKUP(TblPosCalcMain[[#This Row],[Select Retirement System]],TblRetirementOPEBs[],19,FALSE))</f>
        <v/>
      </c>
      <c r="BF18" s="39" t="str">
        <f>IF(ISBLANK(TblPosCalcMain[[#This Row],[Select Retirement System]]),"",VLOOKUP(TblPosCalcMain[[#This Row],[Select Retirement System]],TblRetirementOPEBs[],20,FALSE))</f>
        <v/>
      </c>
      <c r="BG18" s="39" t="str">
        <f>IF(ISBLANK(TblPosCalcMain[[#This Row],[Select Retirement System]]),"",VLOOKUP(TblPosCalcMain[[#This Row],[Select Retirement System]],TblRetirementOPEBs[],21,FALSE))</f>
        <v/>
      </c>
      <c r="BH18" s="29" t="str">
        <f>IF(ISBLANK(TblPosCalcMain[[#This Row],[Select Retirement System]]),"",VLOOKUP(TblPosCalcMain[[#This Row],[Select Retirement System]],TblRetirementOPEBs[],22,FALSE))</f>
        <v/>
      </c>
      <c r="BI18" s="31" t="str">
        <f>IF(ISBLANK(TblPosCalcMain[[#This Row],[Select Retirement System]]),"",VLOOKUP(TblPosCalcMain[[#This Row],[Select Retirement System]],TblRetirementOPEBs[],23,FALSE))</f>
        <v/>
      </c>
      <c r="BJ18" s="31" t="str">
        <f>IF(ISBLANK(TblPosCalcMain[[#This Row],[Select Retirement System]]),"",VLOOKUP(TblPosCalcMain[[#This Row],[Select Retirement System]],TblRetirementOPEBs[],24,FALSE))</f>
        <v/>
      </c>
      <c r="BK18" s="29" t="str">
        <f>IF(ISBLANK(TblPosCalcMain[[#This Row],[Select Health Plan]]),"",VLOOKUP(TblPosCalcMain[[#This Row],[Select Health Plan]],TblHealthPlans[],4,FALSE))</f>
        <v/>
      </c>
      <c r="BL18" s="26" t="str">
        <f>IF(ISBLANK(TblPosCalcMain[[#This Row],[Select Health Plan]]),"",VLOOKUP(TblPosCalcMain[[#This Row],[Select Health Plan]],TblHealthPlans[],5,FALSE))</f>
        <v/>
      </c>
      <c r="BM18" s="26" t="str">
        <f>IF(ISBLANK(TblPosCalcMain[[#This Row],[Select Health Plan]]),"",VLOOKUP(TblPosCalcMain[[#This Row],[Select Health Plan]],TblHealthPlans[],6,FALSE))</f>
        <v/>
      </c>
    </row>
    <row r="19" spans="3:65" x14ac:dyDescent="0.35">
      <c r="C19" s="9"/>
      <c r="D19" s="40"/>
      <c r="E19" s="40"/>
      <c r="F19" s="9"/>
      <c r="G19" s="9"/>
      <c r="H19" s="17"/>
      <c r="I19" s="26"/>
      <c r="J19" s="9"/>
      <c r="K19" s="17"/>
      <c r="L19" s="17"/>
      <c r="M19" s="25"/>
      <c r="N19" s="25"/>
      <c r="O19" s="26">
        <f>ROUND(TblPosCalcMain[[#This Row],[Enter Position Count Year 1]]*TblPosCalcMain[[#This Row],[Enter Annual Salary]]*(TblPosCalcMain[[#This Row],[Enter Pay Periods Year 1]]/24),0)</f>
        <v>0</v>
      </c>
      <c r="P19" s="26">
        <f>ROUND(TblPosCalcMain[[#This Row],[Enter Position Count Year 2]]*TblPosCalcMain[[#This Row],[Enter Annual Salary]]*(TblPosCalcMain[[#This Row],[Enter Pay Periods Year 2]]/24),0)</f>
        <v>0</v>
      </c>
      <c r="Q19"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19"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19" s="26">
        <f>IF(TblPosCalcMain[[#This Row],[Salary Cost Yr1]]=0,0,ROUND(TblPosCalcMain[[#This Row],[Salary Cost Yr1]]*TblPosCalcMain[[#This Row],[Medicare Rate Yr1]],0))</f>
        <v>0</v>
      </c>
      <c r="T19" s="26">
        <f>IF(TblPosCalcMain[[#This Row],[Salary Cost Yr2]]=0,0,ROUND(TblPosCalcMain[[#This Row],[Salary Cost Yr2]]*TblPosCalcMain[[#This Row],[Medicare Rate Yr2]],0))</f>
        <v>0</v>
      </c>
      <c r="U19" s="26">
        <f>IF(TblPosCalcMain[[#This Row],[Salary Cost Yr1]]=0,0,ROUND(TblPosCalcMain[[#This Row],[Salary Cost Yr1]]*TblPosCalcMain[[#This Row],[Retirement Rate Yr1]],0))</f>
        <v>0</v>
      </c>
      <c r="V19" s="26">
        <f>IF(TblPosCalcMain[[#This Row],[Salary Cost Yr2]]=0,0,ROUND(TblPosCalcMain[[#This Row],[Salary Cost Yr2]]*TblPosCalcMain[[#This Row],[Retirement Rate Yr2]],0))</f>
        <v>0</v>
      </c>
      <c r="W19" s="26">
        <f>IF(TblPosCalcMain[[#This Row],[Salary Cost Yr1]]=0,0,ROUND(TblPosCalcMain[[#This Row],[Salary Cost Yr1]]*TblPosCalcMain[[#This Row],[Group Life Rate Yr1]],0))</f>
        <v>0</v>
      </c>
      <c r="X19" s="26">
        <f>IF(TblPosCalcMain[[#This Row],[Salary Cost Yr2]]=0,0,ROUND(TblPosCalcMain[[#This Row],[Salary Cost Yr2]]*TblPosCalcMain[[#This Row],[Group Life Rate Yr2]],0))</f>
        <v>0</v>
      </c>
      <c r="Y19" s="26">
        <f>IF(TblPosCalcMain[[#This Row],[Salary Cost Yr1]]=0,0,ROUND(TblPosCalcMain[[#This Row],[Salary Cost Yr1]]*TblPosCalcMain[[#This Row],[Retiree Health Cred Rate Yr1]],0))</f>
        <v>0</v>
      </c>
      <c r="Z19" s="26">
        <f>IF(TblPosCalcMain[[#This Row],[Salary Cost Yr2]]=0,0,ROUND(TblPosCalcMain[[#This Row],[Salary Cost Yr2]]*TblPosCalcMain[[#This Row],[Retiree Health Cred Rate Yr2]],0))</f>
        <v>0</v>
      </c>
      <c r="AA19" s="26">
        <f>IF(TblPosCalcMain[[#This Row],[Salary Cost Yr1]]=0,0,ROUND(TblPosCalcMain[[#This Row],[Salary Cost Yr1]]*TblPosCalcMain[[#This Row],[Disability Rate Yr1]],0))</f>
        <v>0</v>
      </c>
      <c r="AB19" s="26">
        <f>IF(TblPosCalcMain[[#This Row],[Salary Cost Yr2]]=0,0,ROUND(TblPosCalcMain[[#This Row],[Salary Cost Yr2]]*TblPosCalcMain[[#This Row],[Disability Rate Yr2]],0))</f>
        <v>0</v>
      </c>
      <c r="AC19" s="26">
        <f>IF(TblPosCalcMain[[#This Row],[Deferred Comp Participant?]]="Yes",ROUND((TblPosCalcMain[[#This Row],[Enter Pay Periods Year 1]]*TblPosCalcMain[[#This Row],[Deferred Comp Match  Per Pay Period Yr1]])*TblPosCalcMain[[#This Row],[Enter Position Count Year 1]],0),0)</f>
        <v>0</v>
      </c>
      <c r="AD19" s="26">
        <f>IF(TblPosCalcMain[[#This Row],[Deferred Comp Participant?]]="Yes",ROUND((TblPosCalcMain[[#This Row],[Enter Pay Periods Year 2]]*TblPosCalcMain[[#This Row],[Deferred Comp Match  Per Pay Period Yr2]])*TblPosCalcMain[[#This Row],[Enter Position Count Year 2]],0),0)</f>
        <v>0</v>
      </c>
      <c r="AE19" s="26">
        <f>IF(ISBLANK(TblPosCalcMain[[#This Row],[Select Health Plan]]),0,ROUND(((TblPosCalcMain[[#This Row],[Health Insurance Premium Yr1]]/24)*TblPosCalcMain[[#This Row],[Enter Pay Periods Year 1]])*TblPosCalcMain[[#This Row],[Enter Position Count Year 1]],0))</f>
        <v>0</v>
      </c>
      <c r="AF19" s="26">
        <f>IF(ISBLANK(TblPosCalcMain[[#This Row],[Select Health Plan]]),0,ROUND(((TblPosCalcMain[[#This Row],[Health Insurance Premium Yr2]]/24)*TblPosCalcMain[[#This Row],[Enter Pay Periods Year 2]])*TblPosCalcMain[[#This Row],[Enter Position Count Year 2]],0))</f>
        <v>0</v>
      </c>
      <c r="AG19"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19"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19"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19"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19" s="29" t="str">
        <f>IF(ISBLANK(TblPosCalcMain[[#This Row],[Select Salary Subobject]]),"",VLOOKUP(TblPosCalcMain[[#This Row],[Select Salary Subobject]],TblSalarySubobjects[],2,FALSE))</f>
        <v/>
      </c>
      <c r="AL19" s="29" t="str">
        <f>IF(ISBLANK(TblPosCalcMain[[#This Row],[Select Salary Subobject]]),"",VLOOKUP(TblPosCalcMain[[#This Row],[Select Salary Subobject]],TblSalarySubobjects[],4,FALSE))</f>
        <v/>
      </c>
      <c r="AM19" s="29" t="str">
        <f>IF(ISBLANK(TblPosCalcMain[[#This Row],[Select Salary Subobject]]),"",VLOOKUP(TblPosCalcMain[[#This Row],[Select Salary Subobject]],TblSalarySubobjects[],5,FALSE))</f>
        <v/>
      </c>
      <c r="AN19" s="29" t="str">
        <f>IF(ISBLANK(TblPosCalcMain[[#This Row],[Select Retirement System]]),"",VLOOKUP(TblPosCalcMain[[#This Row],[Select Retirement System]],TblRetirementOPEBs[],5,FALSE))</f>
        <v/>
      </c>
      <c r="AO19" s="30" t="str">
        <f>IF(ISBLANK(TblPosCalcMain[[#This Row],[Select Retirement System]]),"",VLOOKUP(TblPosCalcMain[[#This Row],[Select Retirement System]],TblRetirementOPEBs[],6,FALSE))</f>
        <v/>
      </c>
      <c r="AP19" s="30" t="str">
        <f>IF(ISBLANK(TblPosCalcMain[[#This Row],[Select Retirement System]]),"",VLOOKUP(TblPosCalcMain[[#This Row],[Select Retirement System]],TblRetirementOPEBs[],7,FALSE))</f>
        <v/>
      </c>
      <c r="AQ19" s="31" t="str">
        <f>IF(ISBLANK(TblPosCalcMain[[#This Row],[Select Retirement System]]),"",VLOOKUP(TblPosCalcMain[[#This Row],[Select Retirement System]],TblRetirementOPEBs[],8,FALSE))</f>
        <v/>
      </c>
      <c r="AR19" s="31" t="str">
        <f>IF(ISBLANK(TblPosCalcMain[[#This Row],[Select Retirement System]]),"",VLOOKUP(TblPosCalcMain[[#This Row],[Select Retirement System]],TblRetirementOPEBs[],9,FALSE))</f>
        <v/>
      </c>
      <c r="AS19" s="37" t="str">
        <f>IF(ISBLANK(TblPosCalcMain[[#This Row],[Select Retirement System]]),"",VLOOKUP(TblPosCalcMain[[#This Row],[Select Retirement System]],TblRetirementOPEBs[],10,FALSE))</f>
        <v/>
      </c>
      <c r="AT19" s="30" t="str">
        <f>IF(ISBLANK(TblPosCalcMain[[#This Row],[Select Retirement System]]),"",VLOOKUP(TblPosCalcMain[[#This Row],[Select Retirement System]],TblRetirementOPEBs[],11,FALSE))</f>
        <v/>
      </c>
      <c r="AU19" s="30" t="str">
        <f>IF(ISBLANK(TblPosCalcMain[[#This Row],[Select Retirement System]]),"",VLOOKUP(TblPosCalcMain[[#This Row],[Select Retirement System]],TblRetirementOPEBs[],12,FALSE))</f>
        <v/>
      </c>
      <c r="AV19" s="37" t="str">
        <f>IF(ISBLANK(TblPosCalcMain[[#This Row],[Select Retirement System]]),"",VLOOKUP(TblPosCalcMain[[#This Row],[Select Retirement System]],TblRetirementOPEBs[],2,FALSE))</f>
        <v/>
      </c>
      <c r="AW19" s="30" t="str">
        <f>IF(ISBLANK(TblPosCalcMain[[#This Row],[Select Retirement System]]),"",VLOOKUP(TblPosCalcMain[[#This Row],[Select Retirement System]],TblRetirementOPEBs[],3,FALSE))</f>
        <v/>
      </c>
      <c r="AX19" s="30" t="str">
        <f>IF(ISBLANK(TblPosCalcMain[[#This Row],[Select Retirement System]]),"",VLOOKUP(TblPosCalcMain[[#This Row],[Select Retirement System]],TblRetirementOPEBs[],4,FALSE))</f>
        <v/>
      </c>
      <c r="AY19" s="38" t="str">
        <f>IF(ISBLANK(TblPosCalcMain[[#This Row],[Select Retirement System]]),"",VLOOKUP(TblPosCalcMain[[#This Row],[Select Retirement System]],TblRetirementOPEBs[],13,FALSE))</f>
        <v/>
      </c>
      <c r="AZ19" s="39" t="str">
        <f>IF(ISBLANK(TblPosCalcMain[[#This Row],[Select Retirement System]]),"",VLOOKUP(TblPosCalcMain[[#This Row],[Select Retirement System]],TblRetirementOPEBs[],14,FALSE))</f>
        <v/>
      </c>
      <c r="BA19" s="39" t="str">
        <f>IF(ISBLANK(TblPosCalcMain[[#This Row],[Select Retirement System]]),"",VLOOKUP(TblPosCalcMain[[#This Row],[Select Retirement System]],TblRetirementOPEBs[],15,FALSE))</f>
        <v/>
      </c>
      <c r="BB19" s="38" t="str">
        <f>IF(ISBLANK(TblPosCalcMain[[#This Row],[Select Retirement System]]),"",VLOOKUP(TblPosCalcMain[[#This Row],[Select Retirement System]],TblRetirementOPEBs[],16,FALSE))</f>
        <v/>
      </c>
      <c r="BC19" s="39" t="str">
        <f>IF(ISBLANK(TblPosCalcMain[[#This Row],[Select Retirement System]]),"",VLOOKUP(TblPosCalcMain[[#This Row],[Select Retirement System]],TblRetirementOPEBs[],17,FALSE))</f>
        <v/>
      </c>
      <c r="BD19" s="39" t="str">
        <f>IF(ISBLANK(TblPosCalcMain[[#This Row],[Select Retirement System]]),"",VLOOKUP(TblPosCalcMain[[#This Row],[Select Retirement System]],TblRetirementOPEBs[],18,FALSE))</f>
        <v/>
      </c>
      <c r="BE19" s="38" t="str">
        <f>IF(ISBLANK(TblPosCalcMain[[#This Row],[Select Retirement System]]),"",VLOOKUP(TblPosCalcMain[[#This Row],[Select Retirement System]],TblRetirementOPEBs[],19,FALSE))</f>
        <v/>
      </c>
      <c r="BF19" s="39" t="str">
        <f>IF(ISBLANK(TblPosCalcMain[[#This Row],[Select Retirement System]]),"",VLOOKUP(TblPosCalcMain[[#This Row],[Select Retirement System]],TblRetirementOPEBs[],20,FALSE))</f>
        <v/>
      </c>
      <c r="BG19" s="39" t="str">
        <f>IF(ISBLANK(TblPosCalcMain[[#This Row],[Select Retirement System]]),"",VLOOKUP(TblPosCalcMain[[#This Row],[Select Retirement System]],TblRetirementOPEBs[],21,FALSE))</f>
        <v/>
      </c>
      <c r="BH19" s="29" t="str">
        <f>IF(ISBLANK(TblPosCalcMain[[#This Row],[Select Retirement System]]),"",VLOOKUP(TblPosCalcMain[[#This Row],[Select Retirement System]],TblRetirementOPEBs[],22,FALSE))</f>
        <v/>
      </c>
      <c r="BI19" s="31" t="str">
        <f>IF(ISBLANK(TblPosCalcMain[[#This Row],[Select Retirement System]]),"",VLOOKUP(TblPosCalcMain[[#This Row],[Select Retirement System]],TblRetirementOPEBs[],23,FALSE))</f>
        <v/>
      </c>
      <c r="BJ19" s="31" t="str">
        <f>IF(ISBLANK(TblPosCalcMain[[#This Row],[Select Retirement System]]),"",VLOOKUP(TblPosCalcMain[[#This Row],[Select Retirement System]],TblRetirementOPEBs[],24,FALSE))</f>
        <v/>
      </c>
      <c r="BK19" s="29" t="str">
        <f>IF(ISBLANK(TblPosCalcMain[[#This Row],[Select Health Plan]]),"",VLOOKUP(TblPosCalcMain[[#This Row],[Select Health Plan]],TblHealthPlans[],4,FALSE))</f>
        <v/>
      </c>
      <c r="BL19" s="26" t="str">
        <f>IF(ISBLANK(TblPosCalcMain[[#This Row],[Select Health Plan]]),"",VLOOKUP(TblPosCalcMain[[#This Row],[Select Health Plan]],TblHealthPlans[],5,FALSE))</f>
        <v/>
      </c>
      <c r="BM19" s="26" t="str">
        <f>IF(ISBLANK(TblPosCalcMain[[#This Row],[Select Health Plan]]),"",VLOOKUP(TblPosCalcMain[[#This Row],[Select Health Plan]],TblHealthPlans[],6,FALSE))</f>
        <v/>
      </c>
    </row>
    <row r="20" spans="3:65" x14ac:dyDescent="0.35">
      <c r="C20" s="9"/>
      <c r="D20" s="40"/>
      <c r="E20" s="40"/>
      <c r="F20" s="9"/>
      <c r="G20" s="9"/>
      <c r="H20" s="17"/>
      <c r="I20" s="26"/>
      <c r="J20" s="9"/>
      <c r="K20" s="17"/>
      <c r="L20" s="17"/>
      <c r="M20" s="25"/>
      <c r="N20" s="25"/>
      <c r="O20" s="26">
        <f>ROUND(TblPosCalcMain[[#This Row],[Enter Position Count Year 1]]*TblPosCalcMain[[#This Row],[Enter Annual Salary]]*(TblPosCalcMain[[#This Row],[Enter Pay Periods Year 1]]/24),0)</f>
        <v>0</v>
      </c>
      <c r="P20" s="26">
        <f>ROUND(TblPosCalcMain[[#This Row],[Enter Position Count Year 2]]*TblPosCalcMain[[#This Row],[Enter Annual Salary]]*(TblPosCalcMain[[#This Row],[Enter Pay Periods Year 2]]/24),0)</f>
        <v>0</v>
      </c>
      <c r="Q20"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20"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20" s="26">
        <f>IF(TblPosCalcMain[[#This Row],[Salary Cost Yr1]]=0,0,ROUND(TblPosCalcMain[[#This Row],[Salary Cost Yr1]]*TblPosCalcMain[[#This Row],[Medicare Rate Yr1]],0))</f>
        <v>0</v>
      </c>
      <c r="T20" s="26">
        <f>IF(TblPosCalcMain[[#This Row],[Salary Cost Yr2]]=0,0,ROUND(TblPosCalcMain[[#This Row],[Salary Cost Yr2]]*TblPosCalcMain[[#This Row],[Medicare Rate Yr2]],0))</f>
        <v>0</v>
      </c>
      <c r="U20" s="26">
        <f>IF(TblPosCalcMain[[#This Row],[Salary Cost Yr1]]=0,0,ROUND(TblPosCalcMain[[#This Row],[Salary Cost Yr1]]*TblPosCalcMain[[#This Row],[Retirement Rate Yr1]],0))</f>
        <v>0</v>
      </c>
      <c r="V20" s="26">
        <f>IF(TblPosCalcMain[[#This Row],[Salary Cost Yr2]]=0,0,ROUND(TblPosCalcMain[[#This Row],[Salary Cost Yr2]]*TblPosCalcMain[[#This Row],[Retirement Rate Yr2]],0))</f>
        <v>0</v>
      </c>
      <c r="W20" s="26">
        <f>IF(TblPosCalcMain[[#This Row],[Salary Cost Yr1]]=0,0,ROUND(TblPosCalcMain[[#This Row],[Salary Cost Yr1]]*TblPosCalcMain[[#This Row],[Group Life Rate Yr1]],0))</f>
        <v>0</v>
      </c>
      <c r="X20" s="26">
        <f>IF(TblPosCalcMain[[#This Row],[Salary Cost Yr2]]=0,0,ROUND(TblPosCalcMain[[#This Row],[Salary Cost Yr2]]*TblPosCalcMain[[#This Row],[Group Life Rate Yr2]],0))</f>
        <v>0</v>
      </c>
      <c r="Y20" s="26">
        <f>IF(TblPosCalcMain[[#This Row],[Salary Cost Yr1]]=0,0,ROUND(TblPosCalcMain[[#This Row],[Salary Cost Yr1]]*TblPosCalcMain[[#This Row],[Retiree Health Cred Rate Yr1]],0))</f>
        <v>0</v>
      </c>
      <c r="Z20" s="26">
        <f>IF(TblPosCalcMain[[#This Row],[Salary Cost Yr2]]=0,0,ROUND(TblPosCalcMain[[#This Row],[Salary Cost Yr2]]*TblPosCalcMain[[#This Row],[Retiree Health Cred Rate Yr2]],0))</f>
        <v>0</v>
      </c>
      <c r="AA20" s="26">
        <f>IF(TblPosCalcMain[[#This Row],[Salary Cost Yr1]]=0,0,ROUND(TblPosCalcMain[[#This Row],[Salary Cost Yr1]]*TblPosCalcMain[[#This Row],[Disability Rate Yr1]],0))</f>
        <v>0</v>
      </c>
      <c r="AB20" s="26">
        <f>IF(TblPosCalcMain[[#This Row],[Salary Cost Yr2]]=0,0,ROUND(TblPosCalcMain[[#This Row],[Salary Cost Yr2]]*TblPosCalcMain[[#This Row],[Disability Rate Yr2]],0))</f>
        <v>0</v>
      </c>
      <c r="AC20" s="26">
        <f>IF(TblPosCalcMain[[#This Row],[Deferred Comp Participant?]]="Yes",ROUND((TblPosCalcMain[[#This Row],[Enter Pay Periods Year 1]]*TblPosCalcMain[[#This Row],[Deferred Comp Match  Per Pay Period Yr1]])*TblPosCalcMain[[#This Row],[Enter Position Count Year 1]],0),0)</f>
        <v>0</v>
      </c>
      <c r="AD20" s="26">
        <f>IF(TblPosCalcMain[[#This Row],[Deferred Comp Participant?]]="Yes",ROUND((TblPosCalcMain[[#This Row],[Enter Pay Periods Year 2]]*TblPosCalcMain[[#This Row],[Deferred Comp Match  Per Pay Period Yr2]])*TblPosCalcMain[[#This Row],[Enter Position Count Year 2]],0),0)</f>
        <v>0</v>
      </c>
      <c r="AE20" s="26">
        <f>IF(ISBLANK(TblPosCalcMain[[#This Row],[Select Health Plan]]),0,ROUND(((TblPosCalcMain[[#This Row],[Health Insurance Premium Yr1]]/24)*TblPosCalcMain[[#This Row],[Enter Pay Periods Year 1]])*TblPosCalcMain[[#This Row],[Enter Position Count Year 1]],0))</f>
        <v>0</v>
      </c>
      <c r="AF20" s="26">
        <f>IF(ISBLANK(TblPosCalcMain[[#This Row],[Select Health Plan]]),0,ROUND(((TblPosCalcMain[[#This Row],[Health Insurance Premium Yr2]]/24)*TblPosCalcMain[[#This Row],[Enter Pay Periods Year 2]])*TblPosCalcMain[[#This Row],[Enter Position Count Year 2]],0))</f>
        <v>0</v>
      </c>
      <c r="AG20"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20"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20"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20"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20" s="29" t="str">
        <f>IF(ISBLANK(TblPosCalcMain[[#This Row],[Select Salary Subobject]]),"",VLOOKUP(TblPosCalcMain[[#This Row],[Select Salary Subobject]],TblSalarySubobjects[],2,FALSE))</f>
        <v/>
      </c>
      <c r="AL20" s="29" t="str">
        <f>IF(ISBLANK(TblPosCalcMain[[#This Row],[Select Salary Subobject]]),"",VLOOKUP(TblPosCalcMain[[#This Row],[Select Salary Subobject]],TblSalarySubobjects[],4,FALSE))</f>
        <v/>
      </c>
      <c r="AM20" s="29" t="str">
        <f>IF(ISBLANK(TblPosCalcMain[[#This Row],[Select Salary Subobject]]),"",VLOOKUP(TblPosCalcMain[[#This Row],[Select Salary Subobject]],TblSalarySubobjects[],5,FALSE))</f>
        <v/>
      </c>
      <c r="AN20" s="29" t="str">
        <f>IF(ISBLANK(TblPosCalcMain[[#This Row],[Select Retirement System]]),"",VLOOKUP(TblPosCalcMain[[#This Row],[Select Retirement System]],TblRetirementOPEBs[],5,FALSE))</f>
        <v/>
      </c>
      <c r="AO20" s="30" t="str">
        <f>IF(ISBLANK(TblPosCalcMain[[#This Row],[Select Retirement System]]),"",VLOOKUP(TblPosCalcMain[[#This Row],[Select Retirement System]],TblRetirementOPEBs[],6,FALSE))</f>
        <v/>
      </c>
      <c r="AP20" s="30" t="str">
        <f>IF(ISBLANK(TblPosCalcMain[[#This Row],[Select Retirement System]]),"",VLOOKUP(TblPosCalcMain[[#This Row],[Select Retirement System]],TblRetirementOPEBs[],7,FALSE))</f>
        <v/>
      </c>
      <c r="AQ20" s="31" t="str">
        <f>IF(ISBLANK(TblPosCalcMain[[#This Row],[Select Retirement System]]),"",VLOOKUP(TblPosCalcMain[[#This Row],[Select Retirement System]],TblRetirementOPEBs[],8,FALSE))</f>
        <v/>
      </c>
      <c r="AR20" s="31" t="str">
        <f>IF(ISBLANK(TblPosCalcMain[[#This Row],[Select Retirement System]]),"",VLOOKUP(TblPosCalcMain[[#This Row],[Select Retirement System]],TblRetirementOPEBs[],9,FALSE))</f>
        <v/>
      </c>
      <c r="AS20" s="37" t="str">
        <f>IF(ISBLANK(TblPosCalcMain[[#This Row],[Select Retirement System]]),"",VLOOKUP(TblPosCalcMain[[#This Row],[Select Retirement System]],TblRetirementOPEBs[],10,FALSE))</f>
        <v/>
      </c>
      <c r="AT20" s="30" t="str">
        <f>IF(ISBLANK(TblPosCalcMain[[#This Row],[Select Retirement System]]),"",VLOOKUP(TblPosCalcMain[[#This Row],[Select Retirement System]],TblRetirementOPEBs[],11,FALSE))</f>
        <v/>
      </c>
      <c r="AU20" s="30" t="str">
        <f>IF(ISBLANK(TblPosCalcMain[[#This Row],[Select Retirement System]]),"",VLOOKUP(TblPosCalcMain[[#This Row],[Select Retirement System]],TblRetirementOPEBs[],12,FALSE))</f>
        <v/>
      </c>
      <c r="AV20" s="37" t="str">
        <f>IF(ISBLANK(TblPosCalcMain[[#This Row],[Select Retirement System]]),"",VLOOKUP(TblPosCalcMain[[#This Row],[Select Retirement System]],TblRetirementOPEBs[],2,FALSE))</f>
        <v/>
      </c>
      <c r="AW20" s="30" t="str">
        <f>IF(ISBLANK(TblPosCalcMain[[#This Row],[Select Retirement System]]),"",VLOOKUP(TblPosCalcMain[[#This Row],[Select Retirement System]],TblRetirementOPEBs[],3,FALSE))</f>
        <v/>
      </c>
      <c r="AX20" s="30" t="str">
        <f>IF(ISBLANK(TblPosCalcMain[[#This Row],[Select Retirement System]]),"",VLOOKUP(TblPosCalcMain[[#This Row],[Select Retirement System]],TblRetirementOPEBs[],4,FALSE))</f>
        <v/>
      </c>
      <c r="AY20" s="38" t="str">
        <f>IF(ISBLANK(TblPosCalcMain[[#This Row],[Select Retirement System]]),"",VLOOKUP(TblPosCalcMain[[#This Row],[Select Retirement System]],TblRetirementOPEBs[],13,FALSE))</f>
        <v/>
      </c>
      <c r="AZ20" s="39" t="str">
        <f>IF(ISBLANK(TblPosCalcMain[[#This Row],[Select Retirement System]]),"",VLOOKUP(TblPosCalcMain[[#This Row],[Select Retirement System]],TblRetirementOPEBs[],14,FALSE))</f>
        <v/>
      </c>
      <c r="BA20" s="39" t="str">
        <f>IF(ISBLANK(TblPosCalcMain[[#This Row],[Select Retirement System]]),"",VLOOKUP(TblPosCalcMain[[#This Row],[Select Retirement System]],TblRetirementOPEBs[],15,FALSE))</f>
        <v/>
      </c>
      <c r="BB20" s="38" t="str">
        <f>IF(ISBLANK(TblPosCalcMain[[#This Row],[Select Retirement System]]),"",VLOOKUP(TblPosCalcMain[[#This Row],[Select Retirement System]],TblRetirementOPEBs[],16,FALSE))</f>
        <v/>
      </c>
      <c r="BC20" s="39" t="str">
        <f>IF(ISBLANK(TblPosCalcMain[[#This Row],[Select Retirement System]]),"",VLOOKUP(TblPosCalcMain[[#This Row],[Select Retirement System]],TblRetirementOPEBs[],17,FALSE))</f>
        <v/>
      </c>
      <c r="BD20" s="39" t="str">
        <f>IF(ISBLANK(TblPosCalcMain[[#This Row],[Select Retirement System]]),"",VLOOKUP(TblPosCalcMain[[#This Row],[Select Retirement System]],TblRetirementOPEBs[],18,FALSE))</f>
        <v/>
      </c>
      <c r="BE20" s="38" t="str">
        <f>IF(ISBLANK(TblPosCalcMain[[#This Row],[Select Retirement System]]),"",VLOOKUP(TblPosCalcMain[[#This Row],[Select Retirement System]],TblRetirementOPEBs[],19,FALSE))</f>
        <v/>
      </c>
      <c r="BF20" s="39" t="str">
        <f>IF(ISBLANK(TblPosCalcMain[[#This Row],[Select Retirement System]]),"",VLOOKUP(TblPosCalcMain[[#This Row],[Select Retirement System]],TblRetirementOPEBs[],20,FALSE))</f>
        <v/>
      </c>
      <c r="BG20" s="39" t="str">
        <f>IF(ISBLANK(TblPosCalcMain[[#This Row],[Select Retirement System]]),"",VLOOKUP(TblPosCalcMain[[#This Row],[Select Retirement System]],TblRetirementOPEBs[],21,FALSE))</f>
        <v/>
      </c>
      <c r="BH20" s="29" t="str">
        <f>IF(ISBLANK(TblPosCalcMain[[#This Row],[Select Retirement System]]),"",VLOOKUP(TblPosCalcMain[[#This Row],[Select Retirement System]],TblRetirementOPEBs[],22,FALSE))</f>
        <v/>
      </c>
      <c r="BI20" s="31" t="str">
        <f>IF(ISBLANK(TblPosCalcMain[[#This Row],[Select Retirement System]]),"",VLOOKUP(TblPosCalcMain[[#This Row],[Select Retirement System]],TblRetirementOPEBs[],23,FALSE))</f>
        <v/>
      </c>
      <c r="BJ20" s="31" t="str">
        <f>IF(ISBLANK(TblPosCalcMain[[#This Row],[Select Retirement System]]),"",VLOOKUP(TblPosCalcMain[[#This Row],[Select Retirement System]],TblRetirementOPEBs[],24,FALSE))</f>
        <v/>
      </c>
      <c r="BK20" s="29" t="str">
        <f>IF(ISBLANK(TblPosCalcMain[[#This Row],[Select Health Plan]]),"",VLOOKUP(TblPosCalcMain[[#This Row],[Select Health Plan]],TblHealthPlans[],4,FALSE))</f>
        <v/>
      </c>
      <c r="BL20" s="26" t="str">
        <f>IF(ISBLANK(TblPosCalcMain[[#This Row],[Select Health Plan]]),"",VLOOKUP(TblPosCalcMain[[#This Row],[Select Health Plan]],TblHealthPlans[],5,FALSE))</f>
        <v/>
      </c>
      <c r="BM20" s="26" t="str">
        <f>IF(ISBLANK(TblPosCalcMain[[#This Row],[Select Health Plan]]),"",VLOOKUP(TblPosCalcMain[[#This Row],[Select Health Plan]],TblHealthPlans[],6,FALSE))</f>
        <v/>
      </c>
    </row>
    <row r="21" spans="3:65" x14ac:dyDescent="0.35">
      <c r="C21" s="9"/>
      <c r="D21" s="40"/>
      <c r="E21" s="40"/>
      <c r="F21" s="9"/>
      <c r="G21" s="9"/>
      <c r="H21" s="17"/>
      <c r="I21" s="26"/>
      <c r="J21" s="9"/>
      <c r="K21" s="17"/>
      <c r="L21" s="17"/>
      <c r="M21" s="25"/>
      <c r="N21" s="25"/>
      <c r="O21" s="26">
        <f>ROUND(TblPosCalcMain[[#This Row],[Enter Position Count Year 1]]*TblPosCalcMain[[#This Row],[Enter Annual Salary]]*(TblPosCalcMain[[#This Row],[Enter Pay Periods Year 1]]/24),0)</f>
        <v>0</v>
      </c>
      <c r="P21" s="26">
        <f>ROUND(TblPosCalcMain[[#This Row],[Enter Position Count Year 2]]*TblPosCalcMain[[#This Row],[Enter Annual Salary]]*(TblPosCalcMain[[#This Row],[Enter Pay Periods Year 2]]/24),0)</f>
        <v>0</v>
      </c>
      <c r="Q21"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21"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21" s="26">
        <f>IF(TblPosCalcMain[[#This Row],[Salary Cost Yr1]]=0,0,ROUND(TblPosCalcMain[[#This Row],[Salary Cost Yr1]]*TblPosCalcMain[[#This Row],[Medicare Rate Yr1]],0))</f>
        <v>0</v>
      </c>
      <c r="T21" s="26">
        <f>IF(TblPosCalcMain[[#This Row],[Salary Cost Yr2]]=0,0,ROUND(TblPosCalcMain[[#This Row],[Salary Cost Yr2]]*TblPosCalcMain[[#This Row],[Medicare Rate Yr2]],0))</f>
        <v>0</v>
      </c>
      <c r="U21" s="26">
        <f>IF(TblPosCalcMain[[#This Row],[Salary Cost Yr1]]=0,0,ROUND(TblPosCalcMain[[#This Row],[Salary Cost Yr1]]*TblPosCalcMain[[#This Row],[Retirement Rate Yr1]],0))</f>
        <v>0</v>
      </c>
      <c r="V21" s="26">
        <f>IF(TblPosCalcMain[[#This Row],[Salary Cost Yr2]]=0,0,ROUND(TblPosCalcMain[[#This Row],[Salary Cost Yr2]]*TblPosCalcMain[[#This Row],[Retirement Rate Yr2]],0))</f>
        <v>0</v>
      </c>
      <c r="W21" s="26">
        <f>IF(TblPosCalcMain[[#This Row],[Salary Cost Yr1]]=0,0,ROUND(TblPosCalcMain[[#This Row],[Salary Cost Yr1]]*TblPosCalcMain[[#This Row],[Group Life Rate Yr1]],0))</f>
        <v>0</v>
      </c>
      <c r="X21" s="26">
        <f>IF(TblPosCalcMain[[#This Row],[Salary Cost Yr2]]=0,0,ROUND(TblPosCalcMain[[#This Row],[Salary Cost Yr2]]*TblPosCalcMain[[#This Row],[Group Life Rate Yr2]],0))</f>
        <v>0</v>
      </c>
      <c r="Y21" s="26">
        <f>IF(TblPosCalcMain[[#This Row],[Salary Cost Yr1]]=0,0,ROUND(TblPosCalcMain[[#This Row],[Salary Cost Yr1]]*TblPosCalcMain[[#This Row],[Retiree Health Cred Rate Yr1]],0))</f>
        <v>0</v>
      </c>
      <c r="Z21" s="26">
        <f>IF(TblPosCalcMain[[#This Row],[Salary Cost Yr2]]=0,0,ROUND(TblPosCalcMain[[#This Row],[Salary Cost Yr2]]*TblPosCalcMain[[#This Row],[Retiree Health Cred Rate Yr2]],0))</f>
        <v>0</v>
      </c>
      <c r="AA21" s="26">
        <f>IF(TblPosCalcMain[[#This Row],[Salary Cost Yr1]]=0,0,ROUND(TblPosCalcMain[[#This Row],[Salary Cost Yr1]]*TblPosCalcMain[[#This Row],[Disability Rate Yr1]],0))</f>
        <v>0</v>
      </c>
      <c r="AB21" s="26">
        <f>IF(TblPosCalcMain[[#This Row],[Salary Cost Yr2]]=0,0,ROUND(TblPosCalcMain[[#This Row],[Salary Cost Yr2]]*TblPosCalcMain[[#This Row],[Disability Rate Yr2]],0))</f>
        <v>0</v>
      </c>
      <c r="AC21" s="26">
        <f>IF(TblPosCalcMain[[#This Row],[Deferred Comp Participant?]]="Yes",ROUND((TblPosCalcMain[[#This Row],[Enter Pay Periods Year 1]]*TblPosCalcMain[[#This Row],[Deferred Comp Match  Per Pay Period Yr1]])*TblPosCalcMain[[#This Row],[Enter Position Count Year 1]],0),0)</f>
        <v>0</v>
      </c>
      <c r="AD21" s="26">
        <f>IF(TblPosCalcMain[[#This Row],[Deferred Comp Participant?]]="Yes",ROUND((TblPosCalcMain[[#This Row],[Enter Pay Periods Year 2]]*TblPosCalcMain[[#This Row],[Deferred Comp Match  Per Pay Period Yr2]])*TblPosCalcMain[[#This Row],[Enter Position Count Year 2]],0),0)</f>
        <v>0</v>
      </c>
      <c r="AE21" s="26">
        <f>IF(ISBLANK(TblPosCalcMain[[#This Row],[Select Health Plan]]),0,ROUND(((TblPosCalcMain[[#This Row],[Health Insurance Premium Yr1]]/24)*TblPosCalcMain[[#This Row],[Enter Pay Periods Year 1]])*TblPosCalcMain[[#This Row],[Enter Position Count Year 1]],0))</f>
        <v>0</v>
      </c>
      <c r="AF21" s="26">
        <f>IF(ISBLANK(TblPosCalcMain[[#This Row],[Select Health Plan]]),0,ROUND(((TblPosCalcMain[[#This Row],[Health Insurance Premium Yr2]]/24)*TblPosCalcMain[[#This Row],[Enter Pay Periods Year 2]])*TblPosCalcMain[[#This Row],[Enter Position Count Year 2]],0))</f>
        <v>0</v>
      </c>
      <c r="AG21"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21"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21"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21"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21" s="29" t="str">
        <f>IF(ISBLANK(TblPosCalcMain[[#This Row],[Select Salary Subobject]]),"",VLOOKUP(TblPosCalcMain[[#This Row],[Select Salary Subobject]],TblSalarySubobjects[],2,FALSE))</f>
        <v/>
      </c>
      <c r="AL21" s="29" t="str">
        <f>IF(ISBLANK(TblPosCalcMain[[#This Row],[Select Salary Subobject]]),"",VLOOKUP(TblPosCalcMain[[#This Row],[Select Salary Subobject]],TblSalarySubobjects[],4,FALSE))</f>
        <v/>
      </c>
      <c r="AM21" s="29" t="str">
        <f>IF(ISBLANK(TblPosCalcMain[[#This Row],[Select Salary Subobject]]),"",VLOOKUP(TblPosCalcMain[[#This Row],[Select Salary Subobject]],TblSalarySubobjects[],5,FALSE))</f>
        <v/>
      </c>
      <c r="AN21" s="29" t="str">
        <f>IF(ISBLANK(TblPosCalcMain[[#This Row],[Select Retirement System]]),"",VLOOKUP(TblPosCalcMain[[#This Row],[Select Retirement System]],TblRetirementOPEBs[],5,FALSE))</f>
        <v/>
      </c>
      <c r="AO21" s="30" t="str">
        <f>IF(ISBLANK(TblPosCalcMain[[#This Row],[Select Retirement System]]),"",VLOOKUP(TblPosCalcMain[[#This Row],[Select Retirement System]],TblRetirementOPEBs[],6,FALSE))</f>
        <v/>
      </c>
      <c r="AP21" s="30" t="str">
        <f>IF(ISBLANK(TblPosCalcMain[[#This Row],[Select Retirement System]]),"",VLOOKUP(TblPosCalcMain[[#This Row],[Select Retirement System]],TblRetirementOPEBs[],7,FALSE))</f>
        <v/>
      </c>
      <c r="AQ21" s="31" t="str">
        <f>IF(ISBLANK(TblPosCalcMain[[#This Row],[Select Retirement System]]),"",VLOOKUP(TblPosCalcMain[[#This Row],[Select Retirement System]],TblRetirementOPEBs[],8,FALSE))</f>
        <v/>
      </c>
      <c r="AR21" s="31" t="str">
        <f>IF(ISBLANK(TblPosCalcMain[[#This Row],[Select Retirement System]]),"",VLOOKUP(TblPosCalcMain[[#This Row],[Select Retirement System]],TblRetirementOPEBs[],9,FALSE))</f>
        <v/>
      </c>
      <c r="AS21" s="37" t="str">
        <f>IF(ISBLANK(TblPosCalcMain[[#This Row],[Select Retirement System]]),"",VLOOKUP(TblPosCalcMain[[#This Row],[Select Retirement System]],TblRetirementOPEBs[],10,FALSE))</f>
        <v/>
      </c>
      <c r="AT21" s="30" t="str">
        <f>IF(ISBLANK(TblPosCalcMain[[#This Row],[Select Retirement System]]),"",VLOOKUP(TblPosCalcMain[[#This Row],[Select Retirement System]],TblRetirementOPEBs[],11,FALSE))</f>
        <v/>
      </c>
      <c r="AU21" s="30" t="str">
        <f>IF(ISBLANK(TblPosCalcMain[[#This Row],[Select Retirement System]]),"",VLOOKUP(TblPosCalcMain[[#This Row],[Select Retirement System]],TblRetirementOPEBs[],12,FALSE))</f>
        <v/>
      </c>
      <c r="AV21" s="37" t="str">
        <f>IF(ISBLANK(TblPosCalcMain[[#This Row],[Select Retirement System]]),"",VLOOKUP(TblPosCalcMain[[#This Row],[Select Retirement System]],TblRetirementOPEBs[],2,FALSE))</f>
        <v/>
      </c>
      <c r="AW21" s="30" t="str">
        <f>IF(ISBLANK(TblPosCalcMain[[#This Row],[Select Retirement System]]),"",VLOOKUP(TblPosCalcMain[[#This Row],[Select Retirement System]],TblRetirementOPEBs[],3,FALSE))</f>
        <v/>
      </c>
      <c r="AX21" s="30" t="str">
        <f>IF(ISBLANK(TblPosCalcMain[[#This Row],[Select Retirement System]]),"",VLOOKUP(TblPosCalcMain[[#This Row],[Select Retirement System]],TblRetirementOPEBs[],4,FALSE))</f>
        <v/>
      </c>
      <c r="AY21" s="38" t="str">
        <f>IF(ISBLANK(TblPosCalcMain[[#This Row],[Select Retirement System]]),"",VLOOKUP(TblPosCalcMain[[#This Row],[Select Retirement System]],TblRetirementOPEBs[],13,FALSE))</f>
        <v/>
      </c>
      <c r="AZ21" s="39" t="str">
        <f>IF(ISBLANK(TblPosCalcMain[[#This Row],[Select Retirement System]]),"",VLOOKUP(TblPosCalcMain[[#This Row],[Select Retirement System]],TblRetirementOPEBs[],14,FALSE))</f>
        <v/>
      </c>
      <c r="BA21" s="39" t="str">
        <f>IF(ISBLANK(TblPosCalcMain[[#This Row],[Select Retirement System]]),"",VLOOKUP(TblPosCalcMain[[#This Row],[Select Retirement System]],TblRetirementOPEBs[],15,FALSE))</f>
        <v/>
      </c>
      <c r="BB21" s="38" t="str">
        <f>IF(ISBLANK(TblPosCalcMain[[#This Row],[Select Retirement System]]),"",VLOOKUP(TblPosCalcMain[[#This Row],[Select Retirement System]],TblRetirementOPEBs[],16,FALSE))</f>
        <v/>
      </c>
      <c r="BC21" s="39" t="str">
        <f>IF(ISBLANK(TblPosCalcMain[[#This Row],[Select Retirement System]]),"",VLOOKUP(TblPosCalcMain[[#This Row],[Select Retirement System]],TblRetirementOPEBs[],17,FALSE))</f>
        <v/>
      </c>
      <c r="BD21" s="39" t="str">
        <f>IF(ISBLANK(TblPosCalcMain[[#This Row],[Select Retirement System]]),"",VLOOKUP(TblPosCalcMain[[#This Row],[Select Retirement System]],TblRetirementOPEBs[],18,FALSE))</f>
        <v/>
      </c>
      <c r="BE21" s="38" t="str">
        <f>IF(ISBLANK(TblPosCalcMain[[#This Row],[Select Retirement System]]),"",VLOOKUP(TblPosCalcMain[[#This Row],[Select Retirement System]],TblRetirementOPEBs[],19,FALSE))</f>
        <v/>
      </c>
      <c r="BF21" s="39" t="str">
        <f>IF(ISBLANK(TblPosCalcMain[[#This Row],[Select Retirement System]]),"",VLOOKUP(TblPosCalcMain[[#This Row],[Select Retirement System]],TblRetirementOPEBs[],20,FALSE))</f>
        <v/>
      </c>
      <c r="BG21" s="39" t="str">
        <f>IF(ISBLANK(TblPosCalcMain[[#This Row],[Select Retirement System]]),"",VLOOKUP(TblPosCalcMain[[#This Row],[Select Retirement System]],TblRetirementOPEBs[],21,FALSE))</f>
        <v/>
      </c>
      <c r="BH21" s="29" t="str">
        <f>IF(ISBLANK(TblPosCalcMain[[#This Row],[Select Retirement System]]),"",VLOOKUP(TblPosCalcMain[[#This Row],[Select Retirement System]],TblRetirementOPEBs[],22,FALSE))</f>
        <v/>
      </c>
      <c r="BI21" s="31" t="str">
        <f>IF(ISBLANK(TblPosCalcMain[[#This Row],[Select Retirement System]]),"",VLOOKUP(TblPosCalcMain[[#This Row],[Select Retirement System]],TblRetirementOPEBs[],23,FALSE))</f>
        <v/>
      </c>
      <c r="BJ21" s="31" t="str">
        <f>IF(ISBLANK(TblPosCalcMain[[#This Row],[Select Retirement System]]),"",VLOOKUP(TblPosCalcMain[[#This Row],[Select Retirement System]],TblRetirementOPEBs[],24,FALSE))</f>
        <v/>
      </c>
      <c r="BK21" s="29" t="str">
        <f>IF(ISBLANK(TblPosCalcMain[[#This Row],[Select Health Plan]]),"",VLOOKUP(TblPosCalcMain[[#This Row],[Select Health Plan]],TblHealthPlans[],4,FALSE))</f>
        <v/>
      </c>
      <c r="BL21" s="26" t="str">
        <f>IF(ISBLANK(TblPosCalcMain[[#This Row],[Select Health Plan]]),"",VLOOKUP(TblPosCalcMain[[#This Row],[Select Health Plan]],TblHealthPlans[],5,FALSE))</f>
        <v/>
      </c>
      <c r="BM21" s="26" t="str">
        <f>IF(ISBLANK(TblPosCalcMain[[#This Row],[Select Health Plan]]),"",VLOOKUP(TblPosCalcMain[[#This Row],[Select Health Plan]],TblHealthPlans[],6,FALSE))</f>
        <v/>
      </c>
    </row>
    <row r="22" spans="3:65" x14ac:dyDescent="0.35">
      <c r="C22" s="9"/>
      <c r="D22" s="40"/>
      <c r="E22" s="40"/>
      <c r="F22" s="9"/>
      <c r="G22" s="9"/>
      <c r="H22" s="17"/>
      <c r="I22" s="26"/>
      <c r="J22" s="9"/>
      <c r="K22" s="17"/>
      <c r="L22" s="17"/>
      <c r="M22" s="25"/>
      <c r="N22" s="25"/>
      <c r="O22" s="26">
        <f>ROUND(TblPosCalcMain[[#This Row],[Enter Position Count Year 1]]*TblPosCalcMain[[#This Row],[Enter Annual Salary]]*(TblPosCalcMain[[#This Row],[Enter Pay Periods Year 1]]/24),0)</f>
        <v>0</v>
      </c>
      <c r="P22" s="26">
        <f>ROUND(TblPosCalcMain[[#This Row],[Enter Position Count Year 2]]*TblPosCalcMain[[#This Row],[Enter Annual Salary]]*(TblPosCalcMain[[#This Row],[Enter Pay Periods Year 2]]/24),0)</f>
        <v>0</v>
      </c>
      <c r="Q22"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22"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22" s="26">
        <f>IF(TblPosCalcMain[[#This Row],[Salary Cost Yr1]]=0,0,ROUND(TblPosCalcMain[[#This Row],[Salary Cost Yr1]]*TblPosCalcMain[[#This Row],[Medicare Rate Yr1]],0))</f>
        <v>0</v>
      </c>
      <c r="T22" s="26">
        <f>IF(TblPosCalcMain[[#This Row],[Salary Cost Yr2]]=0,0,ROUND(TblPosCalcMain[[#This Row],[Salary Cost Yr2]]*TblPosCalcMain[[#This Row],[Medicare Rate Yr2]],0))</f>
        <v>0</v>
      </c>
      <c r="U22" s="26">
        <f>IF(TblPosCalcMain[[#This Row],[Salary Cost Yr1]]=0,0,ROUND(TblPosCalcMain[[#This Row],[Salary Cost Yr1]]*TblPosCalcMain[[#This Row],[Retirement Rate Yr1]],0))</f>
        <v>0</v>
      </c>
      <c r="V22" s="26">
        <f>IF(TblPosCalcMain[[#This Row],[Salary Cost Yr2]]=0,0,ROUND(TblPosCalcMain[[#This Row],[Salary Cost Yr2]]*TblPosCalcMain[[#This Row],[Retirement Rate Yr2]],0))</f>
        <v>0</v>
      </c>
      <c r="W22" s="26">
        <f>IF(TblPosCalcMain[[#This Row],[Salary Cost Yr1]]=0,0,ROUND(TblPosCalcMain[[#This Row],[Salary Cost Yr1]]*TblPosCalcMain[[#This Row],[Group Life Rate Yr1]],0))</f>
        <v>0</v>
      </c>
      <c r="X22" s="26">
        <f>IF(TblPosCalcMain[[#This Row],[Salary Cost Yr2]]=0,0,ROUND(TblPosCalcMain[[#This Row],[Salary Cost Yr2]]*TblPosCalcMain[[#This Row],[Group Life Rate Yr2]],0))</f>
        <v>0</v>
      </c>
      <c r="Y22" s="26">
        <f>IF(TblPosCalcMain[[#This Row],[Salary Cost Yr1]]=0,0,ROUND(TblPosCalcMain[[#This Row],[Salary Cost Yr1]]*TblPosCalcMain[[#This Row],[Retiree Health Cred Rate Yr1]],0))</f>
        <v>0</v>
      </c>
      <c r="Z22" s="26">
        <f>IF(TblPosCalcMain[[#This Row],[Salary Cost Yr2]]=0,0,ROUND(TblPosCalcMain[[#This Row],[Salary Cost Yr2]]*TblPosCalcMain[[#This Row],[Retiree Health Cred Rate Yr2]],0))</f>
        <v>0</v>
      </c>
      <c r="AA22" s="26">
        <f>IF(TblPosCalcMain[[#This Row],[Salary Cost Yr1]]=0,0,ROUND(TblPosCalcMain[[#This Row],[Salary Cost Yr1]]*TblPosCalcMain[[#This Row],[Disability Rate Yr1]],0))</f>
        <v>0</v>
      </c>
      <c r="AB22" s="26">
        <f>IF(TblPosCalcMain[[#This Row],[Salary Cost Yr2]]=0,0,ROUND(TblPosCalcMain[[#This Row],[Salary Cost Yr2]]*TblPosCalcMain[[#This Row],[Disability Rate Yr2]],0))</f>
        <v>0</v>
      </c>
      <c r="AC22" s="26">
        <f>IF(TblPosCalcMain[[#This Row],[Deferred Comp Participant?]]="Yes",ROUND((TblPosCalcMain[[#This Row],[Enter Pay Periods Year 1]]*TblPosCalcMain[[#This Row],[Deferred Comp Match  Per Pay Period Yr1]])*TblPosCalcMain[[#This Row],[Enter Position Count Year 1]],0),0)</f>
        <v>0</v>
      </c>
      <c r="AD22" s="26">
        <f>IF(TblPosCalcMain[[#This Row],[Deferred Comp Participant?]]="Yes",ROUND((TblPosCalcMain[[#This Row],[Enter Pay Periods Year 2]]*TblPosCalcMain[[#This Row],[Deferred Comp Match  Per Pay Period Yr2]])*TblPosCalcMain[[#This Row],[Enter Position Count Year 2]],0),0)</f>
        <v>0</v>
      </c>
      <c r="AE22" s="26">
        <f>IF(ISBLANK(TblPosCalcMain[[#This Row],[Select Health Plan]]),0,ROUND(((TblPosCalcMain[[#This Row],[Health Insurance Premium Yr1]]/24)*TblPosCalcMain[[#This Row],[Enter Pay Periods Year 1]])*TblPosCalcMain[[#This Row],[Enter Position Count Year 1]],0))</f>
        <v>0</v>
      </c>
      <c r="AF22" s="26">
        <f>IF(ISBLANK(TblPosCalcMain[[#This Row],[Select Health Plan]]),0,ROUND(((TblPosCalcMain[[#This Row],[Health Insurance Premium Yr2]]/24)*TblPosCalcMain[[#This Row],[Enter Pay Periods Year 2]])*TblPosCalcMain[[#This Row],[Enter Position Count Year 2]],0))</f>
        <v>0</v>
      </c>
      <c r="AG22"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22"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22"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22"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22" s="29" t="str">
        <f>IF(ISBLANK(TblPosCalcMain[[#This Row],[Select Salary Subobject]]),"",VLOOKUP(TblPosCalcMain[[#This Row],[Select Salary Subobject]],TblSalarySubobjects[],2,FALSE))</f>
        <v/>
      </c>
      <c r="AL22" s="29" t="str">
        <f>IF(ISBLANK(TblPosCalcMain[[#This Row],[Select Salary Subobject]]),"",VLOOKUP(TblPosCalcMain[[#This Row],[Select Salary Subobject]],TblSalarySubobjects[],4,FALSE))</f>
        <v/>
      </c>
      <c r="AM22" s="29" t="str">
        <f>IF(ISBLANK(TblPosCalcMain[[#This Row],[Select Salary Subobject]]),"",VLOOKUP(TblPosCalcMain[[#This Row],[Select Salary Subobject]],TblSalarySubobjects[],5,FALSE))</f>
        <v/>
      </c>
      <c r="AN22" s="29" t="str">
        <f>IF(ISBLANK(TblPosCalcMain[[#This Row],[Select Retirement System]]),"",VLOOKUP(TblPosCalcMain[[#This Row],[Select Retirement System]],TblRetirementOPEBs[],5,FALSE))</f>
        <v/>
      </c>
      <c r="AO22" s="30" t="str">
        <f>IF(ISBLANK(TblPosCalcMain[[#This Row],[Select Retirement System]]),"",VLOOKUP(TblPosCalcMain[[#This Row],[Select Retirement System]],TblRetirementOPEBs[],6,FALSE))</f>
        <v/>
      </c>
      <c r="AP22" s="30" t="str">
        <f>IF(ISBLANK(TblPosCalcMain[[#This Row],[Select Retirement System]]),"",VLOOKUP(TblPosCalcMain[[#This Row],[Select Retirement System]],TblRetirementOPEBs[],7,FALSE))</f>
        <v/>
      </c>
      <c r="AQ22" s="31" t="str">
        <f>IF(ISBLANK(TblPosCalcMain[[#This Row],[Select Retirement System]]),"",VLOOKUP(TblPosCalcMain[[#This Row],[Select Retirement System]],TblRetirementOPEBs[],8,FALSE))</f>
        <v/>
      </c>
      <c r="AR22" s="31" t="str">
        <f>IF(ISBLANK(TblPosCalcMain[[#This Row],[Select Retirement System]]),"",VLOOKUP(TblPosCalcMain[[#This Row],[Select Retirement System]],TblRetirementOPEBs[],9,FALSE))</f>
        <v/>
      </c>
      <c r="AS22" s="37" t="str">
        <f>IF(ISBLANK(TblPosCalcMain[[#This Row],[Select Retirement System]]),"",VLOOKUP(TblPosCalcMain[[#This Row],[Select Retirement System]],TblRetirementOPEBs[],10,FALSE))</f>
        <v/>
      </c>
      <c r="AT22" s="30" t="str">
        <f>IF(ISBLANK(TblPosCalcMain[[#This Row],[Select Retirement System]]),"",VLOOKUP(TblPosCalcMain[[#This Row],[Select Retirement System]],TblRetirementOPEBs[],11,FALSE))</f>
        <v/>
      </c>
      <c r="AU22" s="30" t="str">
        <f>IF(ISBLANK(TblPosCalcMain[[#This Row],[Select Retirement System]]),"",VLOOKUP(TblPosCalcMain[[#This Row],[Select Retirement System]],TblRetirementOPEBs[],12,FALSE))</f>
        <v/>
      </c>
      <c r="AV22" s="37" t="str">
        <f>IF(ISBLANK(TblPosCalcMain[[#This Row],[Select Retirement System]]),"",VLOOKUP(TblPosCalcMain[[#This Row],[Select Retirement System]],TblRetirementOPEBs[],2,FALSE))</f>
        <v/>
      </c>
      <c r="AW22" s="30" t="str">
        <f>IF(ISBLANK(TblPosCalcMain[[#This Row],[Select Retirement System]]),"",VLOOKUP(TblPosCalcMain[[#This Row],[Select Retirement System]],TblRetirementOPEBs[],3,FALSE))</f>
        <v/>
      </c>
      <c r="AX22" s="30" t="str">
        <f>IF(ISBLANK(TblPosCalcMain[[#This Row],[Select Retirement System]]),"",VLOOKUP(TblPosCalcMain[[#This Row],[Select Retirement System]],TblRetirementOPEBs[],4,FALSE))</f>
        <v/>
      </c>
      <c r="AY22" s="38" t="str">
        <f>IF(ISBLANK(TblPosCalcMain[[#This Row],[Select Retirement System]]),"",VLOOKUP(TblPosCalcMain[[#This Row],[Select Retirement System]],TblRetirementOPEBs[],13,FALSE))</f>
        <v/>
      </c>
      <c r="AZ22" s="39" t="str">
        <f>IF(ISBLANK(TblPosCalcMain[[#This Row],[Select Retirement System]]),"",VLOOKUP(TblPosCalcMain[[#This Row],[Select Retirement System]],TblRetirementOPEBs[],14,FALSE))</f>
        <v/>
      </c>
      <c r="BA22" s="39" t="str">
        <f>IF(ISBLANK(TblPosCalcMain[[#This Row],[Select Retirement System]]),"",VLOOKUP(TblPosCalcMain[[#This Row],[Select Retirement System]],TblRetirementOPEBs[],15,FALSE))</f>
        <v/>
      </c>
      <c r="BB22" s="38" t="str">
        <f>IF(ISBLANK(TblPosCalcMain[[#This Row],[Select Retirement System]]),"",VLOOKUP(TblPosCalcMain[[#This Row],[Select Retirement System]],TblRetirementOPEBs[],16,FALSE))</f>
        <v/>
      </c>
      <c r="BC22" s="39" t="str">
        <f>IF(ISBLANK(TblPosCalcMain[[#This Row],[Select Retirement System]]),"",VLOOKUP(TblPosCalcMain[[#This Row],[Select Retirement System]],TblRetirementOPEBs[],17,FALSE))</f>
        <v/>
      </c>
      <c r="BD22" s="39" t="str">
        <f>IF(ISBLANK(TblPosCalcMain[[#This Row],[Select Retirement System]]),"",VLOOKUP(TblPosCalcMain[[#This Row],[Select Retirement System]],TblRetirementOPEBs[],18,FALSE))</f>
        <v/>
      </c>
      <c r="BE22" s="38" t="str">
        <f>IF(ISBLANK(TblPosCalcMain[[#This Row],[Select Retirement System]]),"",VLOOKUP(TblPosCalcMain[[#This Row],[Select Retirement System]],TblRetirementOPEBs[],19,FALSE))</f>
        <v/>
      </c>
      <c r="BF22" s="39" t="str">
        <f>IF(ISBLANK(TblPosCalcMain[[#This Row],[Select Retirement System]]),"",VLOOKUP(TblPosCalcMain[[#This Row],[Select Retirement System]],TblRetirementOPEBs[],20,FALSE))</f>
        <v/>
      </c>
      <c r="BG22" s="39" t="str">
        <f>IF(ISBLANK(TblPosCalcMain[[#This Row],[Select Retirement System]]),"",VLOOKUP(TblPosCalcMain[[#This Row],[Select Retirement System]],TblRetirementOPEBs[],21,FALSE))</f>
        <v/>
      </c>
      <c r="BH22" s="29" t="str">
        <f>IF(ISBLANK(TblPosCalcMain[[#This Row],[Select Retirement System]]),"",VLOOKUP(TblPosCalcMain[[#This Row],[Select Retirement System]],TblRetirementOPEBs[],22,FALSE))</f>
        <v/>
      </c>
      <c r="BI22" s="31" t="str">
        <f>IF(ISBLANK(TblPosCalcMain[[#This Row],[Select Retirement System]]),"",VLOOKUP(TblPosCalcMain[[#This Row],[Select Retirement System]],TblRetirementOPEBs[],23,FALSE))</f>
        <v/>
      </c>
      <c r="BJ22" s="31" t="str">
        <f>IF(ISBLANK(TblPosCalcMain[[#This Row],[Select Retirement System]]),"",VLOOKUP(TblPosCalcMain[[#This Row],[Select Retirement System]],TblRetirementOPEBs[],24,FALSE))</f>
        <v/>
      </c>
      <c r="BK22" s="29" t="str">
        <f>IF(ISBLANK(TblPosCalcMain[[#This Row],[Select Health Plan]]),"",VLOOKUP(TblPosCalcMain[[#This Row],[Select Health Plan]],TblHealthPlans[],4,FALSE))</f>
        <v/>
      </c>
      <c r="BL22" s="26" t="str">
        <f>IF(ISBLANK(TblPosCalcMain[[#This Row],[Select Health Plan]]),"",VLOOKUP(TblPosCalcMain[[#This Row],[Select Health Plan]],TblHealthPlans[],5,FALSE))</f>
        <v/>
      </c>
      <c r="BM22" s="26" t="str">
        <f>IF(ISBLANK(TblPosCalcMain[[#This Row],[Select Health Plan]]),"",VLOOKUP(TblPosCalcMain[[#This Row],[Select Health Plan]],TblHealthPlans[],6,FALSE))</f>
        <v/>
      </c>
    </row>
    <row r="23" spans="3:65" x14ac:dyDescent="0.35">
      <c r="C23" s="9"/>
      <c r="D23" s="40"/>
      <c r="E23" s="40"/>
      <c r="F23" s="9"/>
      <c r="G23" s="9"/>
      <c r="H23" s="17"/>
      <c r="I23" s="26"/>
      <c r="J23" s="9"/>
      <c r="K23" s="17"/>
      <c r="L23" s="17"/>
      <c r="M23" s="25"/>
      <c r="N23" s="25"/>
      <c r="O23" s="26">
        <f>ROUND(TblPosCalcMain[[#This Row],[Enter Position Count Year 1]]*TblPosCalcMain[[#This Row],[Enter Annual Salary]]*(TblPosCalcMain[[#This Row],[Enter Pay Periods Year 1]]/24),0)</f>
        <v>0</v>
      </c>
      <c r="P23" s="26">
        <f>ROUND(TblPosCalcMain[[#This Row],[Enter Position Count Year 2]]*TblPosCalcMain[[#This Row],[Enter Annual Salary]]*(TblPosCalcMain[[#This Row],[Enter Pay Periods Year 2]]/24),0)</f>
        <v>0</v>
      </c>
      <c r="Q23"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23"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23" s="26">
        <f>IF(TblPosCalcMain[[#This Row],[Salary Cost Yr1]]=0,0,ROUND(TblPosCalcMain[[#This Row],[Salary Cost Yr1]]*TblPosCalcMain[[#This Row],[Medicare Rate Yr1]],0))</f>
        <v>0</v>
      </c>
      <c r="T23" s="26">
        <f>IF(TblPosCalcMain[[#This Row],[Salary Cost Yr2]]=0,0,ROUND(TblPosCalcMain[[#This Row],[Salary Cost Yr2]]*TblPosCalcMain[[#This Row],[Medicare Rate Yr2]],0))</f>
        <v>0</v>
      </c>
      <c r="U23" s="26">
        <f>IF(TblPosCalcMain[[#This Row],[Salary Cost Yr1]]=0,0,ROUND(TblPosCalcMain[[#This Row],[Salary Cost Yr1]]*TblPosCalcMain[[#This Row],[Retirement Rate Yr1]],0))</f>
        <v>0</v>
      </c>
      <c r="V23" s="26">
        <f>IF(TblPosCalcMain[[#This Row],[Salary Cost Yr2]]=0,0,ROUND(TblPosCalcMain[[#This Row],[Salary Cost Yr2]]*TblPosCalcMain[[#This Row],[Retirement Rate Yr2]],0))</f>
        <v>0</v>
      </c>
      <c r="W23" s="26">
        <f>IF(TblPosCalcMain[[#This Row],[Salary Cost Yr1]]=0,0,ROUND(TblPosCalcMain[[#This Row],[Salary Cost Yr1]]*TblPosCalcMain[[#This Row],[Group Life Rate Yr1]],0))</f>
        <v>0</v>
      </c>
      <c r="X23" s="26">
        <f>IF(TblPosCalcMain[[#This Row],[Salary Cost Yr2]]=0,0,ROUND(TblPosCalcMain[[#This Row],[Salary Cost Yr2]]*TblPosCalcMain[[#This Row],[Group Life Rate Yr2]],0))</f>
        <v>0</v>
      </c>
      <c r="Y23" s="26">
        <f>IF(TblPosCalcMain[[#This Row],[Salary Cost Yr1]]=0,0,ROUND(TblPosCalcMain[[#This Row],[Salary Cost Yr1]]*TblPosCalcMain[[#This Row],[Retiree Health Cred Rate Yr1]],0))</f>
        <v>0</v>
      </c>
      <c r="Z23" s="26">
        <f>IF(TblPosCalcMain[[#This Row],[Salary Cost Yr2]]=0,0,ROUND(TblPosCalcMain[[#This Row],[Salary Cost Yr2]]*TblPosCalcMain[[#This Row],[Retiree Health Cred Rate Yr2]],0))</f>
        <v>0</v>
      </c>
      <c r="AA23" s="26">
        <f>IF(TblPosCalcMain[[#This Row],[Salary Cost Yr1]]=0,0,ROUND(TblPosCalcMain[[#This Row],[Salary Cost Yr1]]*TblPosCalcMain[[#This Row],[Disability Rate Yr1]],0))</f>
        <v>0</v>
      </c>
      <c r="AB23" s="26">
        <f>IF(TblPosCalcMain[[#This Row],[Salary Cost Yr2]]=0,0,ROUND(TblPosCalcMain[[#This Row],[Salary Cost Yr2]]*TblPosCalcMain[[#This Row],[Disability Rate Yr2]],0))</f>
        <v>0</v>
      </c>
      <c r="AC23" s="26">
        <f>IF(TblPosCalcMain[[#This Row],[Deferred Comp Participant?]]="Yes",ROUND((TblPosCalcMain[[#This Row],[Enter Pay Periods Year 1]]*TblPosCalcMain[[#This Row],[Deferred Comp Match  Per Pay Period Yr1]])*TblPosCalcMain[[#This Row],[Enter Position Count Year 1]],0),0)</f>
        <v>0</v>
      </c>
      <c r="AD23" s="26">
        <f>IF(TblPosCalcMain[[#This Row],[Deferred Comp Participant?]]="Yes",ROUND((TblPosCalcMain[[#This Row],[Enter Pay Periods Year 2]]*TblPosCalcMain[[#This Row],[Deferred Comp Match  Per Pay Period Yr2]])*TblPosCalcMain[[#This Row],[Enter Position Count Year 2]],0),0)</f>
        <v>0</v>
      </c>
      <c r="AE23" s="26">
        <f>IF(ISBLANK(TblPosCalcMain[[#This Row],[Select Health Plan]]),0,ROUND(((TblPosCalcMain[[#This Row],[Health Insurance Premium Yr1]]/24)*TblPosCalcMain[[#This Row],[Enter Pay Periods Year 1]])*TblPosCalcMain[[#This Row],[Enter Position Count Year 1]],0))</f>
        <v>0</v>
      </c>
      <c r="AF23" s="26">
        <f>IF(ISBLANK(TblPosCalcMain[[#This Row],[Select Health Plan]]),0,ROUND(((TblPosCalcMain[[#This Row],[Health Insurance Premium Yr2]]/24)*TblPosCalcMain[[#This Row],[Enter Pay Periods Year 2]])*TblPosCalcMain[[#This Row],[Enter Position Count Year 2]],0))</f>
        <v>0</v>
      </c>
      <c r="AG23"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23"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23"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23"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23" s="29" t="str">
        <f>IF(ISBLANK(TblPosCalcMain[[#This Row],[Select Salary Subobject]]),"",VLOOKUP(TblPosCalcMain[[#This Row],[Select Salary Subobject]],TblSalarySubobjects[],2,FALSE))</f>
        <v/>
      </c>
      <c r="AL23" s="29" t="str">
        <f>IF(ISBLANK(TblPosCalcMain[[#This Row],[Select Salary Subobject]]),"",VLOOKUP(TblPosCalcMain[[#This Row],[Select Salary Subobject]],TblSalarySubobjects[],4,FALSE))</f>
        <v/>
      </c>
      <c r="AM23" s="29" t="str">
        <f>IF(ISBLANK(TblPosCalcMain[[#This Row],[Select Salary Subobject]]),"",VLOOKUP(TblPosCalcMain[[#This Row],[Select Salary Subobject]],TblSalarySubobjects[],5,FALSE))</f>
        <v/>
      </c>
      <c r="AN23" s="29" t="str">
        <f>IF(ISBLANK(TblPosCalcMain[[#This Row],[Select Retirement System]]),"",VLOOKUP(TblPosCalcMain[[#This Row],[Select Retirement System]],TblRetirementOPEBs[],5,FALSE))</f>
        <v/>
      </c>
      <c r="AO23" s="30" t="str">
        <f>IF(ISBLANK(TblPosCalcMain[[#This Row],[Select Retirement System]]),"",VLOOKUP(TblPosCalcMain[[#This Row],[Select Retirement System]],TblRetirementOPEBs[],6,FALSE))</f>
        <v/>
      </c>
      <c r="AP23" s="30" t="str">
        <f>IF(ISBLANK(TblPosCalcMain[[#This Row],[Select Retirement System]]),"",VLOOKUP(TblPosCalcMain[[#This Row],[Select Retirement System]],TblRetirementOPEBs[],7,FALSE))</f>
        <v/>
      </c>
      <c r="AQ23" s="31" t="str">
        <f>IF(ISBLANK(TblPosCalcMain[[#This Row],[Select Retirement System]]),"",VLOOKUP(TblPosCalcMain[[#This Row],[Select Retirement System]],TblRetirementOPEBs[],8,FALSE))</f>
        <v/>
      </c>
      <c r="AR23" s="31" t="str">
        <f>IF(ISBLANK(TblPosCalcMain[[#This Row],[Select Retirement System]]),"",VLOOKUP(TblPosCalcMain[[#This Row],[Select Retirement System]],TblRetirementOPEBs[],9,FALSE))</f>
        <v/>
      </c>
      <c r="AS23" s="37" t="str">
        <f>IF(ISBLANK(TblPosCalcMain[[#This Row],[Select Retirement System]]),"",VLOOKUP(TblPosCalcMain[[#This Row],[Select Retirement System]],TblRetirementOPEBs[],10,FALSE))</f>
        <v/>
      </c>
      <c r="AT23" s="30" t="str">
        <f>IF(ISBLANK(TblPosCalcMain[[#This Row],[Select Retirement System]]),"",VLOOKUP(TblPosCalcMain[[#This Row],[Select Retirement System]],TblRetirementOPEBs[],11,FALSE))</f>
        <v/>
      </c>
      <c r="AU23" s="30" t="str">
        <f>IF(ISBLANK(TblPosCalcMain[[#This Row],[Select Retirement System]]),"",VLOOKUP(TblPosCalcMain[[#This Row],[Select Retirement System]],TblRetirementOPEBs[],12,FALSE))</f>
        <v/>
      </c>
      <c r="AV23" s="37" t="str">
        <f>IF(ISBLANK(TblPosCalcMain[[#This Row],[Select Retirement System]]),"",VLOOKUP(TblPosCalcMain[[#This Row],[Select Retirement System]],TblRetirementOPEBs[],2,FALSE))</f>
        <v/>
      </c>
      <c r="AW23" s="30" t="str">
        <f>IF(ISBLANK(TblPosCalcMain[[#This Row],[Select Retirement System]]),"",VLOOKUP(TblPosCalcMain[[#This Row],[Select Retirement System]],TblRetirementOPEBs[],3,FALSE))</f>
        <v/>
      </c>
      <c r="AX23" s="30" t="str">
        <f>IF(ISBLANK(TblPosCalcMain[[#This Row],[Select Retirement System]]),"",VLOOKUP(TblPosCalcMain[[#This Row],[Select Retirement System]],TblRetirementOPEBs[],4,FALSE))</f>
        <v/>
      </c>
      <c r="AY23" s="38" t="str">
        <f>IF(ISBLANK(TblPosCalcMain[[#This Row],[Select Retirement System]]),"",VLOOKUP(TblPosCalcMain[[#This Row],[Select Retirement System]],TblRetirementOPEBs[],13,FALSE))</f>
        <v/>
      </c>
      <c r="AZ23" s="39" t="str">
        <f>IF(ISBLANK(TblPosCalcMain[[#This Row],[Select Retirement System]]),"",VLOOKUP(TblPosCalcMain[[#This Row],[Select Retirement System]],TblRetirementOPEBs[],14,FALSE))</f>
        <v/>
      </c>
      <c r="BA23" s="39" t="str">
        <f>IF(ISBLANK(TblPosCalcMain[[#This Row],[Select Retirement System]]),"",VLOOKUP(TblPosCalcMain[[#This Row],[Select Retirement System]],TblRetirementOPEBs[],15,FALSE))</f>
        <v/>
      </c>
      <c r="BB23" s="38" t="str">
        <f>IF(ISBLANK(TblPosCalcMain[[#This Row],[Select Retirement System]]),"",VLOOKUP(TblPosCalcMain[[#This Row],[Select Retirement System]],TblRetirementOPEBs[],16,FALSE))</f>
        <v/>
      </c>
      <c r="BC23" s="39" t="str">
        <f>IF(ISBLANK(TblPosCalcMain[[#This Row],[Select Retirement System]]),"",VLOOKUP(TblPosCalcMain[[#This Row],[Select Retirement System]],TblRetirementOPEBs[],17,FALSE))</f>
        <v/>
      </c>
      <c r="BD23" s="39" t="str">
        <f>IF(ISBLANK(TblPosCalcMain[[#This Row],[Select Retirement System]]),"",VLOOKUP(TblPosCalcMain[[#This Row],[Select Retirement System]],TblRetirementOPEBs[],18,FALSE))</f>
        <v/>
      </c>
      <c r="BE23" s="38" t="str">
        <f>IF(ISBLANK(TblPosCalcMain[[#This Row],[Select Retirement System]]),"",VLOOKUP(TblPosCalcMain[[#This Row],[Select Retirement System]],TblRetirementOPEBs[],19,FALSE))</f>
        <v/>
      </c>
      <c r="BF23" s="39" t="str">
        <f>IF(ISBLANK(TblPosCalcMain[[#This Row],[Select Retirement System]]),"",VLOOKUP(TblPosCalcMain[[#This Row],[Select Retirement System]],TblRetirementOPEBs[],20,FALSE))</f>
        <v/>
      </c>
      <c r="BG23" s="39" t="str">
        <f>IF(ISBLANK(TblPosCalcMain[[#This Row],[Select Retirement System]]),"",VLOOKUP(TblPosCalcMain[[#This Row],[Select Retirement System]],TblRetirementOPEBs[],21,FALSE))</f>
        <v/>
      </c>
      <c r="BH23" s="29" t="str">
        <f>IF(ISBLANK(TblPosCalcMain[[#This Row],[Select Retirement System]]),"",VLOOKUP(TblPosCalcMain[[#This Row],[Select Retirement System]],TblRetirementOPEBs[],22,FALSE))</f>
        <v/>
      </c>
      <c r="BI23" s="31" t="str">
        <f>IF(ISBLANK(TblPosCalcMain[[#This Row],[Select Retirement System]]),"",VLOOKUP(TblPosCalcMain[[#This Row],[Select Retirement System]],TblRetirementOPEBs[],23,FALSE))</f>
        <v/>
      </c>
      <c r="BJ23" s="31" t="str">
        <f>IF(ISBLANK(TblPosCalcMain[[#This Row],[Select Retirement System]]),"",VLOOKUP(TblPosCalcMain[[#This Row],[Select Retirement System]],TblRetirementOPEBs[],24,FALSE))</f>
        <v/>
      </c>
      <c r="BK23" s="29" t="str">
        <f>IF(ISBLANK(TblPosCalcMain[[#This Row],[Select Health Plan]]),"",VLOOKUP(TblPosCalcMain[[#This Row],[Select Health Plan]],TblHealthPlans[],4,FALSE))</f>
        <v/>
      </c>
      <c r="BL23" s="26" t="str">
        <f>IF(ISBLANK(TblPosCalcMain[[#This Row],[Select Health Plan]]),"",VLOOKUP(TblPosCalcMain[[#This Row],[Select Health Plan]],TblHealthPlans[],5,FALSE))</f>
        <v/>
      </c>
      <c r="BM23" s="26" t="str">
        <f>IF(ISBLANK(TblPosCalcMain[[#This Row],[Select Health Plan]]),"",VLOOKUP(TblPosCalcMain[[#This Row],[Select Health Plan]],TblHealthPlans[],6,FALSE))</f>
        <v/>
      </c>
    </row>
    <row r="24" spans="3:65" x14ac:dyDescent="0.35">
      <c r="C24" s="9"/>
      <c r="D24" s="40"/>
      <c r="E24" s="40"/>
      <c r="F24" s="9"/>
      <c r="G24" s="9"/>
      <c r="H24" s="17"/>
      <c r="I24" s="26"/>
      <c r="J24" s="9"/>
      <c r="K24" s="17"/>
      <c r="L24" s="17"/>
      <c r="M24" s="25"/>
      <c r="N24" s="25"/>
      <c r="O24" s="26">
        <f>ROUND(TblPosCalcMain[[#This Row],[Enter Position Count Year 1]]*TblPosCalcMain[[#This Row],[Enter Annual Salary]]*(TblPosCalcMain[[#This Row],[Enter Pay Periods Year 1]]/24),0)</f>
        <v>0</v>
      </c>
      <c r="P24" s="26">
        <f>ROUND(TblPosCalcMain[[#This Row],[Enter Position Count Year 2]]*TblPosCalcMain[[#This Row],[Enter Annual Salary]]*(TblPosCalcMain[[#This Row],[Enter Pay Periods Year 2]]/24),0)</f>
        <v>0</v>
      </c>
      <c r="Q24"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24"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24" s="26">
        <f>IF(TblPosCalcMain[[#This Row],[Salary Cost Yr1]]=0,0,ROUND(TblPosCalcMain[[#This Row],[Salary Cost Yr1]]*TblPosCalcMain[[#This Row],[Medicare Rate Yr1]],0))</f>
        <v>0</v>
      </c>
      <c r="T24" s="26">
        <f>IF(TblPosCalcMain[[#This Row],[Salary Cost Yr2]]=0,0,ROUND(TblPosCalcMain[[#This Row],[Salary Cost Yr2]]*TblPosCalcMain[[#This Row],[Medicare Rate Yr2]],0))</f>
        <v>0</v>
      </c>
      <c r="U24" s="26">
        <f>IF(TblPosCalcMain[[#This Row],[Salary Cost Yr1]]=0,0,ROUND(TblPosCalcMain[[#This Row],[Salary Cost Yr1]]*TblPosCalcMain[[#This Row],[Retirement Rate Yr1]],0))</f>
        <v>0</v>
      </c>
      <c r="V24" s="26">
        <f>IF(TblPosCalcMain[[#This Row],[Salary Cost Yr2]]=0,0,ROUND(TblPosCalcMain[[#This Row],[Salary Cost Yr2]]*TblPosCalcMain[[#This Row],[Retirement Rate Yr2]],0))</f>
        <v>0</v>
      </c>
      <c r="W24" s="26">
        <f>IF(TblPosCalcMain[[#This Row],[Salary Cost Yr1]]=0,0,ROUND(TblPosCalcMain[[#This Row],[Salary Cost Yr1]]*TblPosCalcMain[[#This Row],[Group Life Rate Yr1]],0))</f>
        <v>0</v>
      </c>
      <c r="X24" s="26">
        <f>IF(TblPosCalcMain[[#This Row],[Salary Cost Yr2]]=0,0,ROUND(TblPosCalcMain[[#This Row],[Salary Cost Yr2]]*TblPosCalcMain[[#This Row],[Group Life Rate Yr2]],0))</f>
        <v>0</v>
      </c>
      <c r="Y24" s="26">
        <f>IF(TblPosCalcMain[[#This Row],[Salary Cost Yr1]]=0,0,ROUND(TblPosCalcMain[[#This Row],[Salary Cost Yr1]]*TblPosCalcMain[[#This Row],[Retiree Health Cred Rate Yr1]],0))</f>
        <v>0</v>
      </c>
      <c r="Z24" s="26">
        <f>IF(TblPosCalcMain[[#This Row],[Salary Cost Yr2]]=0,0,ROUND(TblPosCalcMain[[#This Row],[Salary Cost Yr2]]*TblPosCalcMain[[#This Row],[Retiree Health Cred Rate Yr2]],0))</f>
        <v>0</v>
      </c>
      <c r="AA24" s="26">
        <f>IF(TblPosCalcMain[[#This Row],[Salary Cost Yr1]]=0,0,ROUND(TblPosCalcMain[[#This Row],[Salary Cost Yr1]]*TblPosCalcMain[[#This Row],[Disability Rate Yr1]],0))</f>
        <v>0</v>
      </c>
      <c r="AB24" s="26">
        <f>IF(TblPosCalcMain[[#This Row],[Salary Cost Yr2]]=0,0,ROUND(TblPosCalcMain[[#This Row],[Salary Cost Yr2]]*TblPosCalcMain[[#This Row],[Disability Rate Yr2]],0))</f>
        <v>0</v>
      </c>
      <c r="AC24" s="26">
        <f>IF(TblPosCalcMain[[#This Row],[Deferred Comp Participant?]]="Yes",ROUND((TblPosCalcMain[[#This Row],[Enter Pay Periods Year 1]]*TblPosCalcMain[[#This Row],[Deferred Comp Match  Per Pay Period Yr1]])*TblPosCalcMain[[#This Row],[Enter Position Count Year 1]],0),0)</f>
        <v>0</v>
      </c>
      <c r="AD24" s="26">
        <f>IF(TblPosCalcMain[[#This Row],[Deferred Comp Participant?]]="Yes",ROUND((TblPosCalcMain[[#This Row],[Enter Pay Periods Year 2]]*TblPosCalcMain[[#This Row],[Deferred Comp Match  Per Pay Period Yr2]])*TblPosCalcMain[[#This Row],[Enter Position Count Year 2]],0),0)</f>
        <v>0</v>
      </c>
      <c r="AE24" s="26">
        <f>IF(ISBLANK(TblPosCalcMain[[#This Row],[Select Health Plan]]),0,ROUND(((TblPosCalcMain[[#This Row],[Health Insurance Premium Yr1]]/24)*TblPosCalcMain[[#This Row],[Enter Pay Periods Year 1]])*TblPosCalcMain[[#This Row],[Enter Position Count Year 1]],0))</f>
        <v>0</v>
      </c>
      <c r="AF24" s="26">
        <f>IF(ISBLANK(TblPosCalcMain[[#This Row],[Select Health Plan]]),0,ROUND(((TblPosCalcMain[[#This Row],[Health Insurance Premium Yr2]]/24)*TblPosCalcMain[[#This Row],[Enter Pay Periods Year 2]])*TblPosCalcMain[[#This Row],[Enter Position Count Year 2]],0))</f>
        <v>0</v>
      </c>
      <c r="AG24"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24"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24"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24"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24" s="29" t="str">
        <f>IF(ISBLANK(TblPosCalcMain[[#This Row],[Select Salary Subobject]]),"",VLOOKUP(TblPosCalcMain[[#This Row],[Select Salary Subobject]],TblSalarySubobjects[],2,FALSE))</f>
        <v/>
      </c>
      <c r="AL24" s="29" t="str">
        <f>IF(ISBLANK(TblPosCalcMain[[#This Row],[Select Salary Subobject]]),"",VLOOKUP(TblPosCalcMain[[#This Row],[Select Salary Subobject]],TblSalarySubobjects[],4,FALSE))</f>
        <v/>
      </c>
      <c r="AM24" s="29" t="str">
        <f>IF(ISBLANK(TblPosCalcMain[[#This Row],[Select Salary Subobject]]),"",VLOOKUP(TblPosCalcMain[[#This Row],[Select Salary Subobject]],TblSalarySubobjects[],5,FALSE))</f>
        <v/>
      </c>
      <c r="AN24" s="29" t="str">
        <f>IF(ISBLANK(TblPosCalcMain[[#This Row],[Select Retirement System]]),"",VLOOKUP(TblPosCalcMain[[#This Row],[Select Retirement System]],TblRetirementOPEBs[],5,FALSE))</f>
        <v/>
      </c>
      <c r="AO24" s="30" t="str">
        <f>IF(ISBLANK(TblPosCalcMain[[#This Row],[Select Retirement System]]),"",VLOOKUP(TblPosCalcMain[[#This Row],[Select Retirement System]],TblRetirementOPEBs[],6,FALSE))</f>
        <v/>
      </c>
      <c r="AP24" s="30" t="str">
        <f>IF(ISBLANK(TblPosCalcMain[[#This Row],[Select Retirement System]]),"",VLOOKUP(TblPosCalcMain[[#This Row],[Select Retirement System]],TblRetirementOPEBs[],7,FALSE))</f>
        <v/>
      </c>
      <c r="AQ24" s="31" t="str">
        <f>IF(ISBLANK(TblPosCalcMain[[#This Row],[Select Retirement System]]),"",VLOOKUP(TblPosCalcMain[[#This Row],[Select Retirement System]],TblRetirementOPEBs[],8,FALSE))</f>
        <v/>
      </c>
      <c r="AR24" s="31" t="str">
        <f>IF(ISBLANK(TblPosCalcMain[[#This Row],[Select Retirement System]]),"",VLOOKUP(TblPosCalcMain[[#This Row],[Select Retirement System]],TblRetirementOPEBs[],9,FALSE))</f>
        <v/>
      </c>
      <c r="AS24" s="37" t="str">
        <f>IF(ISBLANK(TblPosCalcMain[[#This Row],[Select Retirement System]]),"",VLOOKUP(TblPosCalcMain[[#This Row],[Select Retirement System]],TblRetirementOPEBs[],10,FALSE))</f>
        <v/>
      </c>
      <c r="AT24" s="30" t="str">
        <f>IF(ISBLANK(TblPosCalcMain[[#This Row],[Select Retirement System]]),"",VLOOKUP(TblPosCalcMain[[#This Row],[Select Retirement System]],TblRetirementOPEBs[],11,FALSE))</f>
        <v/>
      </c>
      <c r="AU24" s="30" t="str">
        <f>IF(ISBLANK(TblPosCalcMain[[#This Row],[Select Retirement System]]),"",VLOOKUP(TblPosCalcMain[[#This Row],[Select Retirement System]],TblRetirementOPEBs[],12,FALSE))</f>
        <v/>
      </c>
      <c r="AV24" s="37" t="str">
        <f>IF(ISBLANK(TblPosCalcMain[[#This Row],[Select Retirement System]]),"",VLOOKUP(TblPosCalcMain[[#This Row],[Select Retirement System]],TblRetirementOPEBs[],2,FALSE))</f>
        <v/>
      </c>
      <c r="AW24" s="30" t="str">
        <f>IF(ISBLANK(TblPosCalcMain[[#This Row],[Select Retirement System]]),"",VLOOKUP(TblPosCalcMain[[#This Row],[Select Retirement System]],TblRetirementOPEBs[],3,FALSE))</f>
        <v/>
      </c>
      <c r="AX24" s="30" t="str">
        <f>IF(ISBLANK(TblPosCalcMain[[#This Row],[Select Retirement System]]),"",VLOOKUP(TblPosCalcMain[[#This Row],[Select Retirement System]],TblRetirementOPEBs[],4,FALSE))</f>
        <v/>
      </c>
      <c r="AY24" s="38" t="str">
        <f>IF(ISBLANK(TblPosCalcMain[[#This Row],[Select Retirement System]]),"",VLOOKUP(TblPosCalcMain[[#This Row],[Select Retirement System]],TblRetirementOPEBs[],13,FALSE))</f>
        <v/>
      </c>
      <c r="AZ24" s="39" t="str">
        <f>IF(ISBLANK(TblPosCalcMain[[#This Row],[Select Retirement System]]),"",VLOOKUP(TblPosCalcMain[[#This Row],[Select Retirement System]],TblRetirementOPEBs[],14,FALSE))</f>
        <v/>
      </c>
      <c r="BA24" s="39" t="str">
        <f>IF(ISBLANK(TblPosCalcMain[[#This Row],[Select Retirement System]]),"",VLOOKUP(TblPosCalcMain[[#This Row],[Select Retirement System]],TblRetirementOPEBs[],15,FALSE))</f>
        <v/>
      </c>
      <c r="BB24" s="38" t="str">
        <f>IF(ISBLANK(TblPosCalcMain[[#This Row],[Select Retirement System]]),"",VLOOKUP(TblPosCalcMain[[#This Row],[Select Retirement System]],TblRetirementOPEBs[],16,FALSE))</f>
        <v/>
      </c>
      <c r="BC24" s="39" t="str">
        <f>IF(ISBLANK(TblPosCalcMain[[#This Row],[Select Retirement System]]),"",VLOOKUP(TblPosCalcMain[[#This Row],[Select Retirement System]],TblRetirementOPEBs[],17,FALSE))</f>
        <v/>
      </c>
      <c r="BD24" s="39" t="str">
        <f>IF(ISBLANK(TblPosCalcMain[[#This Row],[Select Retirement System]]),"",VLOOKUP(TblPosCalcMain[[#This Row],[Select Retirement System]],TblRetirementOPEBs[],18,FALSE))</f>
        <v/>
      </c>
      <c r="BE24" s="38" t="str">
        <f>IF(ISBLANK(TblPosCalcMain[[#This Row],[Select Retirement System]]),"",VLOOKUP(TblPosCalcMain[[#This Row],[Select Retirement System]],TblRetirementOPEBs[],19,FALSE))</f>
        <v/>
      </c>
      <c r="BF24" s="39" t="str">
        <f>IF(ISBLANK(TblPosCalcMain[[#This Row],[Select Retirement System]]),"",VLOOKUP(TblPosCalcMain[[#This Row],[Select Retirement System]],TblRetirementOPEBs[],20,FALSE))</f>
        <v/>
      </c>
      <c r="BG24" s="39" t="str">
        <f>IF(ISBLANK(TblPosCalcMain[[#This Row],[Select Retirement System]]),"",VLOOKUP(TblPosCalcMain[[#This Row],[Select Retirement System]],TblRetirementOPEBs[],21,FALSE))</f>
        <v/>
      </c>
      <c r="BH24" s="29" t="str">
        <f>IF(ISBLANK(TblPosCalcMain[[#This Row],[Select Retirement System]]),"",VLOOKUP(TblPosCalcMain[[#This Row],[Select Retirement System]],TblRetirementOPEBs[],22,FALSE))</f>
        <v/>
      </c>
      <c r="BI24" s="31" t="str">
        <f>IF(ISBLANK(TblPosCalcMain[[#This Row],[Select Retirement System]]),"",VLOOKUP(TblPosCalcMain[[#This Row],[Select Retirement System]],TblRetirementOPEBs[],23,FALSE))</f>
        <v/>
      </c>
      <c r="BJ24" s="31" t="str">
        <f>IF(ISBLANK(TblPosCalcMain[[#This Row],[Select Retirement System]]),"",VLOOKUP(TblPosCalcMain[[#This Row],[Select Retirement System]],TblRetirementOPEBs[],24,FALSE))</f>
        <v/>
      </c>
      <c r="BK24" s="29" t="str">
        <f>IF(ISBLANK(TblPosCalcMain[[#This Row],[Select Health Plan]]),"",VLOOKUP(TblPosCalcMain[[#This Row],[Select Health Plan]],TblHealthPlans[],4,FALSE))</f>
        <v/>
      </c>
      <c r="BL24" s="26" t="str">
        <f>IF(ISBLANK(TblPosCalcMain[[#This Row],[Select Health Plan]]),"",VLOOKUP(TblPosCalcMain[[#This Row],[Select Health Plan]],TblHealthPlans[],5,FALSE))</f>
        <v/>
      </c>
      <c r="BM24" s="26" t="str">
        <f>IF(ISBLANK(TblPosCalcMain[[#This Row],[Select Health Plan]]),"",VLOOKUP(TblPosCalcMain[[#This Row],[Select Health Plan]],TblHealthPlans[],6,FALSE))</f>
        <v/>
      </c>
    </row>
    <row r="25" spans="3:65" x14ac:dyDescent="0.35">
      <c r="C25" s="9"/>
      <c r="D25" s="40"/>
      <c r="E25" s="40"/>
      <c r="F25" s="9"/>
      <c r="G25" s="9"/>
      <c r="H25" s="17"/>
      <c r="I25" s="26"/>
      <c r="J25" s="9"/>
      <c r="K25" s="17"/>
      <c r="L25" s="17"/>
      <c r="M25" s="25"/>
      <c r="N25" s="25"/>
      <c r="O25" s="26">
        <f>ROUND(TblPosCalcMain[[#This Row],[Enter Position Count Year 1]]*TblPosCalcMain[[#This Row],[Enter Annual Salary]]*(TblPosCalcMain[[#This Row],[Enter Pay Periods Year 1]]/24),0)</f>
        <v>0</v>
      </c>
      <c r="P25" s="26">
        <f>ROUND(TblPosCalcMain[[#This Row],[Enter Position Count Year 2]]*TblPosCalcMain[[#This Row],[Enter Annual Salary]]*(TblPosCalcMain[[#This Row],[Enter Pay Periods Year 2]]/24),0)</f>
        <v>0</v>
      </c>
      <c r="Q25"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25"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25" s="26">
        <f>IF(TblPosCalcMain[[#This Row],[Salary Cost Yr1]]=0,0,ROUND(TblPosCalcMain[[#This Row],[Salary Cost Yr1]]*TblPosCalcMain[[#This Row],[Medicare Rate Yr1]],0))</f>
        <v>0</v>
      </c>
      <c r="T25" s="26">
        <f>IF(TblPosCalcMain[[#This Row],[Salary Cost Yr2]]=0,0,ROUND(TblPosCalcMain[[#This Row],[Salary Cost Yr2]]*TblPosCalcMain[[#This Row],[Medicare Rate Yr2]],0))</f>
        <v>0</v>
      </c>
      <c r="U25" s="26">
        <f>IF(TblPosCalcMain[[#This Row],[Salary Cost Yr1]]=0,0,ROUND(TblPosCalcMain[[#This Row],[Salary Cost Yr1]]*TblPosCalcMain[[#This Row],[Retirement Rate Yr1]],0))</f>
        <v>0</v>
      </c>
      <c r="V25" s="26">
        <f>IF(TblPosCalcMain[[#This Row],[Salary Cost Yr2]]=0,0,ROUND(TblPosCalcMain[[#This Row],[Salary Cost Yr2]]*TblPosCalcMain[[#This Row],[Retirement Rate Yr2]],0))</f>
        <v>0</v>
      </c>
      <c r="W25" s="26">
        <f>IF(TblPosCalcMain[[#This Row],[Salary Cost Yr1]]=0,0,ROUND(TblPosCalcMain[[#This Row],[Salary Cost Yr1]]*TblPosCalcMain[[#This Row],[Group Life Rate Yr1]],0))</f>
        <v>0</v>
      </c>
      <c r="X25" s="26">
        <f>IF(TblPosCalcMain[[#This Row],[Salary Cost Yr2]]=0,0,ROUND(TblPosCalcMain[[#This Row],[Salary Cost Yr2]]*TblPosCalcMain[[#This Row],[Group Life Rate Yr2]],0))</f>
        <v>0</v>
      </c>
      <c r="Y25" s="26">
        <f>IF(TblPosCalcMain[[#This Row],[Salary Cost Yr1]]=0,0,ROUND(TblPosCalcMain[[#This Row],[Salary Cost Yr1]]*TblPosCalcMain[[#This Row],[Retiree Health Cred Rate Yr1]],0))</f>
        <v>0</v>
      </c>
      <c r="Z25" s="26">
        <f>IF(TblPosCalcMain[[#This Row],[Salary Cost Yr2]]=0,0,ROUND(TblPosCalcMain[[#This Row],[Salary Cost Yr2]]*TblPosCalcMain[[#This Row],[Retiree Health Cred Rate Yr2]],0))</f>
        <v>0</v>
      </c>
      <c r="AA25" s="26">
        <f>IF(TblPosCalcMain[[#This Row],[Salary Cost Yr1]]=0,0,ROUND(TblPosCalcMain[[#This Row],[Salary Cost Yr1]]*TblPosCalcMain[[#This Row],[Disability Rate Yr1]],0))</f>
        <v>0</v>
      </c>
      <c r="AB25" s="26">
        <f>IF(TblPosCalcMain[[#This Row],[Salary Cost Yr2]]=0,0,ROUND(TblPosCalcMain[[#This Row],[Salary Cost Yr2]]*TblPosCalcMain[[#This Row],[Disability Rate Yr2]],0))</f>
        <v>0</v>
      </c>
      <c r="AC25" s="26">
        <f>IF(TblPosCalcMain[[#This Row],[Deferred Comp Participant?]]="Yes",ROUND((TblPosCalcMain[[#This Row],[Enter Pay Periods Year 1]]*TblPosCalcMain[[#This Row],[Deferred Comp Match  Per Pay Period Yr1]])*TblPosCalcMain[[#This Row],[Enter Position Count Year 1]],0),0)</f>
        <v>0</v>
      </c>
      <c r="AD25" s="26">
        <f>IF(TblPosCalcMain[[#This Row],[Deferred Comp Participant?]]="Yes",ROUND((TblPosCalcMain[[#This Row],[Enter Pay Periods Year 2]]*TblPosCalcMain[[#This Row],[Deferred Comp Match  Per Pay Period Yr2]])*TblPosCalcMain[[#This Row],[Enter Position Count Year 2]],0),0)</f>
        <v>0</v>
      </c>
      <c r="AE25" s="26">
        <f>IF(ISBLANK(TblPosCalcMain[[#This Row],[Select Health Plan]]),0,ROUND(((TblPosCalcMain[[#This Row],[Health Insurance Premium Yr1]]/24)*TblPosCalcMain[[#This Row],[Enter Pay Periods Year 1]])*TblPosCalcMain[[#This Row],[Enter Position Count Year 1]],0))</f>
        <v>0</v>
      </c>
      <c r="AF25" s="26">
        <f>IF(ISBLANK(TblPosCalcMain[[#This Row],[Select Health Plan]]),0,ROUND(((TblPosCalcMain[[#This Row],[Health Insurance Premium Yr2]]/24)*TblPosCalcMain[[#This Row],[Enter Pay Periods Year 2]])*TblPosCalcMain[[#This Row],[Enter Position Count Year 2]],0))</f>
        <v>0</v>
      </c>
      <c r="AG25"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25"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25"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25"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25" s="29" t="str">
        <f>IF(ISBLANK(TblPosCalcMain[[#This Row],[Select Salary Subobject]]),"",VLOOKUP(TblPosCalcMain[[#This Row],[Select Salary Subobject]],TblSalarySubobjects[],2,FALSE))</f>
        <v/>
      </c>
      <c r="AL25" s="29" t="str">
        <f>IF(ISBLANK(TblPosCalcMain[[#This Row],[Select Salary Subobject]]),"",VLOOKUP(TblPosCalcMain[[#This Row],[Select Salary Subobject]],TblSalarySubobjects[],4,FALSE))</f>
        <v/>
      </c>
      <c r="AM25" s="29" t="str">
        <f>IF(ISBLANK(TblPosCalcMain[[#This Row],[Select Salary Subobject]]),"",VLOOKUP(TblPosCalcMain[[#This Row],[Select Salary Subobject]],TblSalarySubobjects[],5,FALSE))</f>
        <v/>
      </c>
      <c r="AN25" s="29" t="str">
        <f>IF(ISBLANK(TblPosCalcMain[[#This Row],[Select Retirement System]]),"",VLOOKUP(TblPosCalcMain[[#This Row],[Select Retirement System]],TblRetirementOPEBs[],5,FALSE))</f>
        <v/>
      </c>
      <c r="AO25" s="30" t="str">
        <f>IF(ISBLANK(TblPosCalcMain[[#This Row],[Select Retirement System]]),"",VLOOKUP(TblPosCalcMain[[#This Row],[Select Retirement System]],TblRetirementOPEBs[],6,FALSE))</f>
        <v/>
      </c>
      <c r="AP25" s="30" t="str">
        <f>IF(ISBLANK(TblPosCalcMain[[#This Row],[Select Retirement System]]),"",VLOOKUP(TblPosCalcMain[[#This Row],[Select Retirement System]],TblRetirementOPEBs[],7,FALSE))</f>
        <v/>
      </c>
      <c r="AQ25" s="31" t="str">
        <f>IF(ISBLANK(TblPosCalcMain[[#This Row],[Select Retirement System]]),"",VLOOKUP(TblPosCalcMain[[#This Row],[Select Retirement System]],TblRetirementOPEBs[],8,FALSE))</f>
        <v/>
      </c>
      <c r="AR25" s="31" t="str">
        <f>IF(ISBLANK(TblPosCalcMain[[#This Row],[Select Retirement System]]),"",VLOOKUP(TblPosCalcMain[[#This Row],[Select Retirement System]],TblRetirementOPEBs[],9,FALSE))</f>
        <v/>
      </c>
      <c r="AS25" s="37" t="str">
        <f>IF(ISBLANK(TblPosCalcMain[[#This Row],[Select Retirement System]]),"",VLOOKUP(TblPosCalcMain[[#This Row],[Select Retirement System]],TblRetirementOPEBs[],10,FALSE))</f>
        <v/>
      </c>
      <c r="AT25" s="30" t="str">
        <f>IF(ISBLANK(TblPosCalcMain[[#This Row],[Select Retirement System]]),"",VLOOKUP(TblPosCalcMain[[#This Row],[Select Retirement System]],TblRetirementOPEBs[],11,FALSE))</f>
        <v/>
      </c>
      <c r="AU25" s="30" t="str">
        <f>IF(ISBLANK(TblPosCalcMain[[#This Row],[Select Retirement System]]),"",VLOOKUP(TblPosCalcMain[[#This Row],[Select Retirement System]],TblRetirementOPEBs[],12,FALSE))</f>
        <v/>
      </c>
      <c r="AV25" s="37" t="str">
        <f>IF(ISBLANK(TblPosCalcMain[[#This Row],[Select Retirement System]]),"",VLOOKUP(TblPosCalcMain[[#This Row],[Select Retirement System]],TblRetirementOPEBs[],2,FALSE))</f>
        <v/>
      </c>
      <c r="AW25" s="30" t="str">
        <f>IF(ISBLANK(TblPosCalcMain[[#This Row],[Select Retirement System]]),"",VLOOKUP(TblPosCalcMain[[#This Row],[Select Retirement System]],TblRetirementOPEBs[],3,FALSE))</f>
        <v/>
      </c>
      <c r="AX25" s="30" t="str">
        <f>IF(ISBLANK(TblPosCalcMain[[#This Row],[Select Retirement System]]),"",VLOOKUP(TblPosCalcMain[[#This Row],[Select Retirement System]],TblRetirementOPEBs[],4,FALSE))</f>
        <v/>
      </c>
      <c r="AY25" s="38" t="str">
        <f>IF(ISBLANK(TblPosCalcMain[[#This Row],[Select Retirement System]]),"",VLOOKUP(TblPosCalcMain[[#This Row],[Select Retirement System]],TblRetirementOPEBs[],13,FALSE))</f>
        <v/>
      </c>
      <c r="AZ25" s="39" t="str">
        <f>IF(ISBLANK(TblPosCalcMain[[#This Row],[Select Retirement System]]),"",VLOOKUP(TblPosCalcMain[[#This Row],[Select Retirement System]],TblRetirementOPEBs[],14,FALSE))</f>
        <v/>
      </c>
      <c r="BA25" s="39" t="str">
        <f>IF(ISBLANK(TblPosCalcMain[[#This Row],[Select Retirement System]]),"",VLOOKUP(TblPosCalcMain[[#This Row],[Select Retirement System]],TblRetirementOPEBs[],15,FALSE))</f>
        <v/>
      </c>
      <c r="BB25" s="38" t="str">
        <f>IF(ISBLANK(TblPosCalcMain[[#This Row],[Select Retirement System]]),"",VLOOKUP(TblPosCalcMain[[#This Row],[Select Retirement System]],TblRetirementOPEBs[],16,FALSE))</f>
        <v/>
      </c>
      <c r="BC25" s="39" t="str">
        <f>IF(ISBLANK(TblPosCalcMain[[#This Row],[Select Retirement System]]),"",VLOOKUP(TblPosCalcMain[[#This Row],[Select Retirement System]],TblRetirementOPEBs[],17,FALSE))</f>
        <v/>
      </c>
      <c r="BD25" s="39" t="str">
        <f>IF(ISBLANK(TblPosCalcMain[[#This Row],[Select Retirement System]]),"",VLOOKUP(TblPosCalcMain[[#This Row],[Select Retirement System]],TblRetirementOPEBs[],18,FALSE))</f>
        <v/>
      </c>
      <c r="BE25" s="38" t="str">
        <f>IF(ISBLANK(TblPosCalcMain[[#This Row],[Select Retirement System]]),"",VLOOKUP(TblPosCalcMain[[#This Row],[Select Retirement System]],TblRetirementOPEBs[],19,FALSE))</f>
        <v/>
      </c>
      <c r="BF25" s="39" t="str">
        <f>IF(ISBLANK(TblPosCalcMain[[#This Row],[Select Retirement System]]),"",VLOOKUP(TblPosCalcMain[[#This Row],[Select Retirement System]],TblRetirementOPEBs[],20,FALSE))</f>
        <v/>
      </c>
      <c r="BG25" s="39" t="str">
        <f>IF(ISBLANK(TblPosCalcMain[[#This Row],[Select Retirement System]]),"",VLOOKUP(TblPosCalcMain[[#This Row],[Select Retirement System]],TblRetirementOPEBs[],21,FALSE))</f>
        <v/>
      </c>
      <c r="BH25" s="29" t="str">
        <f>IF(ISBLANK(TblPosCalcMain[[#This Row],[Select Retirement System]]),"",VLOOKUP(TblPosCalcMain[[#This Row],[Select Retirement System]],TblRetirementOPEBs[],22,FALSE))</f>
        <v/>
      </c>
      <c r="BI25" s="31" t="str">
        <f>IF(ISBLANK(TblPosCalcMain[[#This Row],[Select Retirement System]]),"",VLOOKUP(TblPosCalcMain[[#This Row],[Select Retirement System]],TblRetirementOPEBs[],23,FALSE))</f>
        <v/>
      </c>
      <c r="BJ25" s="31" t="str">
        <f>IF(ISBLANK(TblPosCalcMain[[#This Row],[Select Retirement System]]),"",VLOOKUP(TblPosCalcMain[[#This Row],[Select Retirement System]],TblRetirementOPEBs[],24,FALSE))</f>
        <v/>
      </c>
      <c r="BK25" s="29" t="str">
        <f>IF(ISBLANK(TblPosCalcMain[[#This Row],[Select Health Plan]]),"",VLOOKUP(TblPosCalcMain[[#This Row],[Select Health Plan]],TblHealthPlans[],4,FALSE))</f>
        <v/>
      </c>
      <c r="BL25" s="26" t="str">
        <f>IF(ISBLANK(TblPosCalcMain[[#This Row],[Select Health Plan]]),"",VLOOKUP(TblPosCalcMain[[#This Row],[Select Health Plan]],TblHealthPlans[],5,FALSE))</f>
        <v/>
      </c>
      <c r="BM25" s="26" t="str">
        <f>IF(ISBLANK(TblPosCalcMain[[#This Row],[Select Health Plan]]),"",VLOOKUP(TblPosCalcMain[[#This Row],[Select Health Plan]],TblHealthPlans[],6,FALSE))</f>
        <v/>
      </c>
    </row>
    <row r="26" spans="3:65" x14ac:dyDescent="0.35">
      <c r="C26" s="9"/>
      <c r="D26" s="40"/>
      <c r="E26" s="40"/>
      <c r="F26" s="9"/>
      <c r="G26" s="9"/>
      <c r="H26" s="17"/>
      <c r="I26" s="26"/>
      <c r="J26" s="9"/>
      <c r="K26" s="17"/>
      <c r="L26" s="17"/>
      <c r="M26" s="25"/>
      <c r="N26" s="25"/>
      <c r="O26" s="26">
        <f>ROUND(TblPosCalcMain[[#This Row],[Enter Position Count Year 1]]*TblPosCalcMain[[#This Row],[Enter Annual Salary]]*(TblPosCalcMain[[#This Row],[Enter Pay Periods Year 1]]/24),0)</f>
        <v>0</v>
      </c>
      <c r="P26" s="26">
        <f>ROUND(TblPosCalcMain[[#This Row],[Enter Position Count Year 2]]*TblPosCalcMain[[#This Row],[Enter Annual Salary]]*(TblPosCalcMain[[#This Row],[Enter Pay Periods Year 2]]/24),0)</f>
        <v>0</v>
      </c>
      <c r="Q26"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26"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26" s="26">
        <f>IF(TblPosCalcMain[[#This Row],[Salary Cost Yr1]]=0,0,ROUND(TblPosCalcMain[[#This Row],[Salary Cost Yr1]]*TblPosCalcMain[[#This Row],[Medicare Rate Yr1]],0))</f>
        <v>0</v>
      </c>
      <c r="T26" s="26">
        <f>IF(TblPosCalcMain[[#This Row],[Salary Cost Yr2]]=0,0,ROUND(TblPosCalcMain[[#This Row],[Salary Cost Yr2]]*TblPosCalcMain[[#This Row],[Medicare Rate Yr2]],0))</f>
        <v>0</v>
      </c>
      <c r="U26" s="26">
        <f>IF(TblPosCalcMain[[#This Row],[Salary Cost Yr1]]=0,0,ROUND(TblPosCalcMain[[#This Row],[Salary Cost Yr1]]*TblPosCalcMain[[#This Row],[Retirement Rate Yr1]],0))</f>
        <v>0</v>
      </c>
      <c r="V26" s="26">
        <f>IF(TblPosCalcMain[[#This Row],[Salary Cost Yr2]]=0,0,ROUND(TblPosCalcMain[[#This Row],[Salary Cost Yr2]]*TblPosCalcMain[[#This Row],[Retirement Rate Yr2]],0))</f>
        <v>0</v>
      </c>
      <c r="W26" s="26">
        <f>IF(TblPosCalcMain[[#This Row],[Salary Cost Yr1]]=0,0,ROUND(TblPosCalcMain[[#This Row],[Salary Cost Yr1]]*TblPosCalcMain[[#This Row],[Group Life Rate Yr1]],0))</f>
        <v>0</v>
      </c>
      <c r="X26" s="26">
        <f>IF(TblPosCalcMain[[#This Row],[Salary Cost Yr2]]=0,0,ROUND(TblPosCalcMain[[#This Row],[Salary Cost Yr2]]*TblPosCalcMain[[#This Row],[Group Life Rate Yr2]],0))</f>
        <v>0</v>
      </c>
      <c r="Y26" s="26">
        <f>IF(TblPosCalcMain[[#This Row],[Salary Cost Yr1]]=0,0,ROUND(TblPosCalcMain[[#This Row],[Salary Cost Yr1]]*TblPosCalcMain[[#This Row],[Retiree Health Cred Rate Yr1]],0))</f>
        <v>0</v>
      </c>
      <c r="Z26" s="26">
        <f>IF(TblPosCalcMain[[#This Row],[Salary Cost Yr2]]=0,0,ROUND(TblPosCalcMain[[#This Row],[Salary Cost Yr2]]*TblPosCalcMain[[#This Row],[Retiree Health Cred Rate Yr2]],0))</f>
        <v>0</v>
      </c>
      <c r="AA26" s="26">
        <f>IF(TblPosCalcMain[[#This Row],[Salary Cost Yr1]]=0,0,ROUND(TblPosCalcMain[[#This Row],[Salary Cost Yr1]]*TblPosCalcMain[[#This Row],[Disability Rate Yr1]],0))</f>
        <v>0</v>
      </c>
      <c r="AB26" s="26">
        <f>IF(TblPosCalcMain[[#This Row],[Salary Cost Yr2]]=0,0,ROUND(TblPosCalcMain[[#This Row],[Salary Cost Yr2]]*TblPosCalcMain[[#This Row],[Disability Rate Yr2]],0))</f>
        <v>0</v>
      </c>
      <c r="AC26" s="26">
        <f>IF(TblPosCalcMain[[#This Row],[Deferred Comp Participant?]]="Yes",ROUND((TblPosCalcMain[[#This Row],[Enter Pay Periods Year 1]]*TblPosCalcMain[[#This Row],[Deferred Comp Match  Per Pay Period Yr1]])*TblPosCalcMain[[#This Row],[Enter Position Count Year 1]],0),0)</f>
        <v>0</v>
      </c>
      <c r="AD26" s="26">
        <f>IF(TblPosCalcMain[[#This Row],[Deferred Comp Participant?]]="Yes",ROUND((TblPosCalcMain[[#This Row],[Enter Pay Periods Year 2]]*TblPosCalcMain[[#This Row],[Deferred Comp Match  Per Pay Period Yr2]])*TblPosCalcMain[[#This Row],[Enter Position Count Year 2]],0),0)</f>
        <v>0</v>
      </c>
      <c r="AE26" s="26">
        <f>IF(ISBLANK(TblPosCalcMain[[#This Row],[Select Health Plan]]),0,ROUND(((TblPosCalcMain[[#This Row],[Health Insurance Premium Yr1]]/24)*TblPosCalcMain[[#This Row],[Enter Pay Periods Year 1]])*TblPosCalcMain[[#This Row],[Enter Position Count Year 1]],0))</f>
        <v>0</v>
      </c>
      <c r="AF26" s="26">
        <f>IF(ISBLANK(TblPosCalcMain[[#This Row],[Select Health Plan]]),0,ROUND(((TblPosCalcMain[[#This Row],[Health Insurance Premium Yr2]]/24)*TblPosCalcMain[[#This Row],[Enter Pay Periods Year 2]])*TblPosCalcMain[[#This Row],[Enter Position Count Year 2]],0))</f>
        <v>0</v>
      </c>
      <c r="AG26"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26"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26"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26"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26" s="29" t="str">
        <f>IF(ISBLANK(TblPosCalcMain[[#This Row],[Select Salary Subobject]]),"",VLOOKUP(TblPosCalcMain[[#This Row],[Select Salary Subobject]],TblSalarySubobjects[],2,FALSE))</f>
        <v/>
      </c>
      <c r="AL26" s="29" t="str">
        <f>IF(ISBLANK(TblPosCalcMain[[#This Row],[Select Salary Subobject]]),"",VLOOKUP(TblPosCalcMain[[#This Row],[Select Salary Subobject]],TblSalarySubobjects[],4,FALSE))</f>
        <v/>
      </c>
      <c r="AM26" s="29" t="str">
        <f>IF(ISBLANK(TblPosCalcMain[[#This Row],[Select Salary Subobject]]),"",VLOOKUP(TblPosCalcMain[[#This Row],[Select Salary Subobject]],TblSalarySubobjects[],5,FALSE))</f>
        <v/>
      </c>
      <c r="AN26" s="29" t="str">
        <f>IF(ISBLANK(TblPosCalcMain[[#This Row],[Select Retirement System]]),"",VLOOKUP(TblPosCalcMain[[#This Row],[Select Retirement System]],TblRetirementOPEBs[],5,FALSE))</f>
        <v/>
      </c>
      <c r="AO26" s="30" t="str">
        <f>IF(ISBLANK(TblPosCalcMain[[#This Row],[Select Retirement System]]),"",VLOOKUP(TblPosCalcMain[[#This Row],[Select Retirement System]],TblRetirementOPEBs[],6,FALSE))</f>
        <v/>
      </c>
      <c r="AP26" s="30" t="str">
        <f>IF(ISBLANK(TblPosCalcMain[[#This Row],[Select Retirement System]]),"",VLOOKUP(TblPosCalcMain[[#This Row],[Select Retirement System]],TblRetirementOPEBs[],7,FALSE))</f>
        <v/>
      </c>
      <c r="AQ26" s="31" t="str">
        <f>IF(ISBLANK(TblPosCalcMain[[#This Row],[Select Retirement System]]),"",VLOOKUP(TblPosCalcMain[[#This Row],[Select Retirement System]],TblRetirementOPEBs[],8,FALSE))</f>
        <v/>
      </c>
      <c r="AR26" s="31" t="str">
        <f>IF(ISBLANK(TblPosCalcMain[[#This Row],[Select Retirement System]]),"",VLOOKUP(TblPosCalcMain[[#This Row],[Select Retirement System]],TblRetirementOPEBs[],9,FALSE))</f>
        <v/>
      </c>
      <c r="AS26" s="37" t="str">
        <f>IF(ISBLANK(TblPosCalcMain[[#This Row],[Select Retirement System]]),"",VLOOKUP(TblPosCalcMain[[#This Row],[Select Retirement System]],TblRetirementOPEBs[],10,FALSE))</f>
        <v/>
      </c>
      <c r="AT26" s="30" t="str">
        <f>IF(ISBLANK(TblPosCalcMain[[#This Row],[Select Retirement System]]),"",VLOOKUP(TblPosCalcMain[[#This Row],[Select Retirement System]],TblRetirementOPEBs[],11,FALSE))</f>
        <v/>
      </c>
      <c r="AU26" s="30" t="str">
        <f>IF(ISBLANK(TblPosCalcMain[[#This Row],[Select Retirement System]]),"",VLOOKUP(TblPosCalcMain[[#This Row],[Select Retirement System]],TblRetirementOPEBs[],12,FALSE))</f>
        <v/>
      </c>
      <c r="AV26" s="37" t="str">
        <f>IF(ISBLANK(TblPosCalcMain[[#This Row],[Select Retirement System]]),"",VLOOKUP(TblPosCalcMain[[#This Row],[Select Retirement System]],TblRetirementOPEBs[],2,FALSE))</f>
        <v/>
      </c>
      <c r="AW26" s="30" t="str">
        <f>IF(ISBLANK(TblPosCalcMain[[#This Row],[Select Retirement System]]),"",VLOOKUP(TblPosCalcMain[[#This Row],[Select Retirement System]],TblRetirementOPEBs[],3,FALSE))</f>
        <v/>
      </c>
      <c r="AX26" s="30" t="str">
        <f>IF(ISBLANK(TblPosCalcMain[[#This Row],[Select Retirement System]]),"",VLOOKUP(TblPosCalcMain[[#This Row],[Select Retirement System]],TblRetirementOPEBs[],4,FALSE))</f>
        <v/>
      </c>
      <c r="AY26" s="38" t="str">
        <f>IF(ISBLANK(TblPosCalcMain[[#This Row],[Select Retirement System]]),"",VLOOKUP(TblPosCalcMain[[#This Row],[Select Retirement System]],TblRetirementOPEBs[],13,FALSE))</f>
        <v/>
      </c>
      <c r="AZ26" s="39" t="str">
        <f>IF(ISBLANK(TblPosCalcMain[[#This Row],[Select Retirement System]]),"",VLOOKUP(TblPosCalcMain[[#This Row],[Select Retirement System]],TblRetirementOPEBs[],14,FALSE))</f>
        <v/>
      </c>
      <c r="BA26" s="39" t="str">
        <f>IF(ISBLANK(TblPosCalcMain[[#This Row],[Select Retirement System]]),"",VLOOKUP(TblPosCalcMain[[#This Row],[Select Retirement System]],TblRetirementOPEBs[],15,FALSE))</f>
        <v/>
      </c>
      <c r="BB26" s="38" t="str">
        <f>IF(ISBLANK(TblPosCalcMain[[#This Row],[Select Retirement System]]),"",VLOOKUP(TblPosCalcMain[[#This Row],[Select Retirement System]],TblRetirementOPEBs[],16,FALSE))</f>
        <v/>
      </c>
      <c r="BC26" s="39" t="str">
        <f>IF(ISBLANK(TblPosCalcMain[[#This Row],[Select Retirement System]]),"",VLOOKUP(TblPosCalcMain[[#This Row],[Select Retirement System]],TblRetirementOPEBs[],17,FALSE))</f>
        <v/>
      </c>
      <c r="BD26" s="39" t="str">
        <f>IF(ISBLANK(TblPosCalcMain[[#This Row],[Select Retirement System]]),"",VLOOKUP(TblPosCalcMain[[#This Row],[Select Retirement System]],TblRetirementOPEBs[],18,FALSE))</f>
        <v/>
      </c>
      <c r="BE26" s="38" t="str">
        <f>IF(ISBLANK(TblPosCalcMain[[#This Row],[Select Retirement System]]),"",VLOOKUP(TblPosCalcMain[[#This Row],[Select Retirement System]],TblRetirementOPEBs[],19,FALSE))</f>
        <v/>
      </c>
      <c r="BF26" s="39" t="str">
        <f>IF(ISBLANK(TblPosCalcMain[[#This Row],[Select Retirement System]]),"",VLOOKUP(TblPosCalcMain[[#This Row],[Select Retirement System]],TblRetirementOPEBs[],20,FALSE))</f>
        <v/>
      </c>
      <c r="BG26" s="39" t="str">
        <f>IF(ISBLANK(TblPosCalcMain[[#This Row],[Select Retirement System]]),"",VLOOKUP(TblPosCalcMain[[#This Row],[Select Retirement System]],TblRetirementOPEBs[],21,FALSE))</f>
        <v/>
      </c>
      <c r="BH26" s="29" t="str">
        <f>IF(ISBLANK(TblPosCalcMain[[#This Row],[Select Retirement System]]),"",VLOOKUP(TblPosCalcMain[[#This Row],[Select Retirement System]],TblRetirementOPEBs[],22,FALSE))</f>
        <v/>
      </c>
      <c r="BI26" s="31" t="str">
        <f>IF(ISBLANK(TblPosCalcMain[[#This Row],[Select Retirement System]]),"",VLOOKUP(TblPosCalcMain[[#This Row],[Select Retirement System]],TblRetirementOPEBs[],23,FALSE))</f>
        <v/>
      </c>
      <c r="BJ26" s="31" t="str">
        <f>IF(ISBLANK(TblPosCalcMain[[#This Row],[Select Retirement System]]),"",VLOOKUP(TblPosCalcMain[[#This Row],[Select Retirement System]],TblRetirementOPEBs[],24,FALSE))</f>
        <v/>
      </c>
      <c r="BK26" s="29" t="str">
        <f>IF(ISBLANK(TblPosCalcMain[[#This Row],[Select Health Plan]]),"",VLOOKUP(TblPosCalcMain[[#This Row],[Select Health Plan]],TblHealthPlans[],4,FALSE))</f>
        <v/>
      </c>
      <c r="BL26" s="26" t="str">
        <f>IF(ISBLANK(TblPosCalcMain[[#This Row],[Select Health Plan]]),"",VLOOKUP(TblPosCalcMain[[#This Row],[Select Health Plan]],TblHealthPlans[],5,FALSE))</f>
        <v/>
      </c>
      <c r="BM26" s="26" t="str">
        <f>IF(ISBLANK(TblPosCalcMain[[#This Row],[Select Health Plan]]),"",VLOOKUP(TblPosCalcMain[[#This Row],[Select Health Plan]],TblHealthPlans[],6,FALSE))</f>
        <v/>
      </c>
    </row>
    <row r="27" spans="3:65" x14ac:dyDescent="0.35">
      <c r="C27" s="9"/>
      <c r="D27" s="40"/>
      <c r="E27" s="40"/>
      <c r="F27" s="9"/>
      <c r="G27" s="9"/>
      <c r="H27" s="17"/>
      <c r="I27" s="26"/>
      <c r="J27" s="9"/>
      <c r="K27" s="17"/>
      <c r="L27" s="17"/>
      <c r="M27" s="25"/>
      <c r="N27" s="25"/>
      <c r="O27" s="26">
        <f>ROUND(TblPosCalcMain[[#This Row],[Enter Position Count Year 1]]*TblPosCalcMain[[#This Row],[Enter Annual Salary]]*(TblPosCalcMain[[#This Row],[Enter Pay Periods Year 1]]/24),0)</f>
        <v>0</v>
      </c>
      <c r="P27" s="26">
        <f>ROUND(TblPosCalcMain[[#This Row],[Enter Position Count Year 2]]*TblPosCalcMain[[#This Row],[Enter Annual Salary]]*(TblPosCalcMain[[#This Row],[Enter Pay Periods Year 2]]/24),0)</f>
        <v>0</v>
      </c>
      <c r="Q27"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27"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27" s="26">
        <f>IF(TblPosCalcMain[[#This Row],[Salary Cost Yr1]]=0,0,ROUND(TblPosCalcMain[[#This Row],[Salary Cost Yr1]]*TblPosCalcMain[[#This Row],[Medicare Rate Yr1]],0))</f>
        <v>0</v>
      </c>
      <c r="T27" s="26">
        <f>IF(TblPosCalcMain[[#This Row],[Salary Cost Yr2]]=0,0,ROUND(TblPosCalcMain[[#This Row],[Salary Cost Yr2]]*TblPosCalcMain[[#This Row],[Medicare Rate Yr2]],0))</f>
        <v>0</v>
      </c>
      <c r="U27" s="26">
        <f>IF(TblPosCalcMain[[#This Row],[Salary Cost Yr1]]=0,0,ROUND(TblPosCalcMain[[#This Row],[Salary Cost Yr1]]*TblPosCalcMain[[#This Row],[Retirement Rate Yr1]],0))</f>
        <v>0</v>
      </c>
      <c r="V27" s="26">
        <f>IF(TblPosCalcMain[[#This Row],[Salary Cost Yr2]]=0,0,ROUND(TblPosCalcMain[[#This Row],[Salary Cost Yr2]]*TblPosCalcMain[[#This Row],[Retirement Rate Yr2]],0))</f>
        <v>0</v>
      </c>
      <c r="W27" s="26">
        <f>IF(TblPosCalcMain[[#This Row],[Salary Cost Yr1]]=0,0,ROUND(TblPosCalcMain[[#This Row],[Salary Cost Yr1]]*TblPosCalcMain[[#This Row],[Group Life Rate Yr1]],0))</f>
        <v>0</v>
      </c>
      <c r="X27" s="26">
        <f>IF(TblPosCalcMain[[#This Row],[Salary Cost Yr2]]=0,0,ROUND(TblPosCalcMain[[#This Row],[Salary Cost Yr2]]*TblPosCalcMain[[#This Row],[Group Life Rate Yr2]],0))</f>
        <v>0</v>
      </c>
      <c r="Y27" s="26">
        <f>IF(TblPosCalcMain[[#This Row],[Salary Cost Yr1]]=0,0,ROUND(TblPosCalcMain[[#This Row],[Salary Cost Yr1]]*TblPosCalcMain[[#This Row],[Retiree Health Cred Rate Yr1]],0))</f>
        <v>0</v>
      </c>
      <c r="Z27" s="26">
        <f>IF(TblPosCalcMain[[#This Row],[Salary Cost Yr2]]=0,0,ROUND(TblPosCalcMain[[#This Row],[Salary Cost Yr2]]*TblPosCalcMain[[#This Row],[Retiree Health Cred Rate Yr2]],0))</f>
        <v>0</v>
      </c>
      <c r="AA27" s="26">
        <f>IF(TblPosCalcMain[[#This Row],[Salary Cost Yr1]]=0,0,ROUND(TblPosCalcMain[[#This Row],[Salary Cost Yr1]]*TblPosCalcMain[[#This Row],[Disability Rate Yr1]],0))</f>
        <v>0</v>
      </c>
      <c r="AB27" s="26">
        <f>IF(TblPosCalcMain[[#This Row],[Salary Cost Yr2]]=0,0,ROUND(TblPosCalcMain[[#This Row],[Salary Cost Yr2]]*TblPosCalcMain[[#This Row],[Disability Rate Yr2]],0))</f>
        <v>0</v>
      </c>
      <c r="AC27" s="26">
        <f>IF(TblPosCalcMain[[#This Row],[Deferred Comp Participant?]]="Yes",ROUND((TblPosCalcMain[[#This Row],[Enter Pay Periods Year 1]]*TblPosCalcMain[[#This Row],[Deferred Comp Match  Per Pay Period Yr1]])*TblPosCalcMain[[#This Row],[Enter Position Count Year 1]],0),0)</f>
        <v>0</v>
      </c>
      <c r="AD27" s="26">
        <f>IF(TblPosCalcMain[[#This Row],[Deferred Comp Participant?]]="Yes",ROUND((TblPosCalcMain[[#This Row],[Enter Pay Periods Year 2]]*TblPosCalcMain[[#This Row],[Deferred Comp Match  Per Pay Period Yr2]])*TblPosCalcMain[[#This Row],[Enter Position Count Year 2]],0),0)</f>
        <v>0</v>
      </c>
      <c r="AE27" s="26">
        <f>IF(ISBLANK(TblPosCalcMain[[#This Row],[Select Health Plan]]),0,ROUND(((TblPosCalcMain[[#This Row],[Health Insurance Premium Yr1]]/24)*TblPosCalcMain[[#This Row],[Enter Pay Periods Year 1]])*TblPosCalcMain[[#This Row],[Enter Position Count Year 1]],0))</f>
        <v>0</v>
      </c>
      <c r="AF27" s="26">
        <f>IF(ISBLANK(TblPosCalcMain[[#This Row],[Select Health Plan]]),0,ROUND(((TblPosCalcMain[[#This Row],[Health Insurance Premium Yr2]]/24)*TblPosCalcMain[[#This Row],[Enter Pay Periods Year 2]])*TblPosCalcMain[[#This Row],[Enter Position Count Year 2]],0))</f>
        <v>0</v>
      </c>
      <c r="AG27"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27"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27"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27"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27" s="29" t="str">
        <f>IF(ISBLANK(TblPosCalcMain[[#This Row],[Select Salary Subobject]]),"",VLOOKUP(TblPosCalcMain[[#This Row],[Select Salary Subobject]],TblSalarySubobjects[],2,FALSE))</f>
        <v/>
      </c>
      <c r="AL27" s="29" t="str">
        <f>IF(ISBLANK(TblPosCalcMain[[#This Row],[Select Salary Subobject]]),"",VLOOKUP(TblPosCalcMain[[#This Row],[Select Salary Subobject]],TblSalarySubobjects[],4,FALSE))</f>
        <v/>
      </c>
      <c r="AM27" s="29" t="str">
        <f>IF(ISBLANK(TblPosCalcMain[[#This Row],[Select Salary Subobject]]),"",VLOOKUP(TblPosCalcMain[[#This Row],[Select Salary Subobject]],TblSalarySubobjects[],5,FALSE))</f>
        <v/>
      </c>
      <c r="AN27" s="29" t="str">
        <f>IF(ISBLANK(TblPosCalcMain[[#This Row],[Select Retirement System]]),"",VLOOKUP(TblPosCalcMain[[#This Row],[Select Retirement System]],TblRetirementOPEBs[],5,FALSE))</f>
        <v/>
      </c>
      <c r="AO27" s="30" t="str">
        <f>IF(ISBLANK(TblPosCalcMain[[#This Row],[Select Retirement System]]),"",VLOOKUP(TblPosCalcMain[[#This Row],[Select Retirement System]],TblRetirementOPEBs[],6,FALSE))</f>
        <v/>
      </c>
      <c r="AP27" s="30" t="str">
        <f>IF(ISBLANK(TblPosCalcMain[[#This Row],[Select Retirement System]]),"",VLOOKUP(TblPosCalcMain[[#This Row],[Select Retirement System]],TblRetirementOPEBs[],7,FALSE))</f>
        <v/>
      </c>
      <c r="AQ27" s="31" t="str">
        <f>IF(ISBLANK(TblPosCalcMain[[#This Row],[Select Retirement System]]),"",VLOOKUP(TblPosCalcMain[[#This Row],[Select Retirement System]],TblRetirementOPEBs[],8,FALSE))</f>
        <v/>
      </c>
      <c r="AR27" s="31" t="str">
        <f>IF(ISBLANK(TblPosCalcMain[[#This Row],[Select Retirement System]]),"",VLOOKUP(TblPosCalcMain[[#This Row],[Select Retirement System]],TblRetirementOPEBs[],9,FALSE))</f>
        <v/>
      </c>
      <c r="AS27" s="37" t="str">
        <f>IF(ISBLANK(TblPosCalcMain[[#This Row],[Select Retirement System]]),"",VLOOKUP(TblPosCalcMain[[#This Row],[Select Retirement System]],TblRetirementOPEBs[],10,FALSE))</f>
        <v/>
      </c>
      <c r="AT27" s="30" t="str">
        <f>IF(ISBLANK(TblPosCalcMain[[#This Row],[Select Retirement System]]),"",VLOOKUP(TblPosCalcMain[[#This Row],[Select Retirement System]],TblRetirementOPEBs[],11,FALSE))</f>
        <v/>
      </c>
      <c r="AU27" s="30" t="str">
        <f>IF(ISBLANK(TblPosCalcMain[[#This Row],[Select Retirement System]]),"",VLOOKUP(TblPosCalcMain[[#This Row],[Select Retirement System]],TblRetirementOPEBs[],12,FALSE))</f>
        <v/>
      </c>
      <c r="AV27" s="37" t="str">
        <f>IF(ISBLANK(TblPosCalcMain[[#This Row],[Select Retirement System]]),"",VLOOKUP(TblPosCalcMain[[#This Row],[Select Retirement System]],TblRetirementOPEBs[],2,FALSE))</f>
        <v/>
      </c>
      <c r="AW27" s="30" t="str">
        <f>IF(ISBLANK(TblPosCalcMain[[#This Row],[Select Retirement System]]),"",VLOOKUP(TblPosCalcMain[[#This Row],[Select Retirement System]],TblRetirementOPEBs[],3,FALSE))</f>
        <v/>
      </c>
      <c r="AX27" s="30" t="str">
        <f>IF(ISBLANK(TblPosCalcMain[[#This Row],[Select Retirement System]]),"",VLOOKUP(TblPosCalcMain[[#This Row],[Select Retirement System]],TblRetirementOPEBs[],4,FALSE))</f>
        <v/>
      </c>
      <c r="AY27" s="38" t="str">
        <f>IF(ISBLANK(TblPosCalcMain[[#This Row],[Select Retirement System]]),"",VLOOKUP(TblPosCalcMain[[#This Row],[Select Retirement System]],TblRetirementOPEBs[],13,FALSE))</f>
        <v/>
      </c>
      <c r="AZ27" s="39" t="str">
        <f>IF(ISBLANK(TblPosCalcMain[[#This Row],[Select Retirement System]]),"",VLOOKUP(TblPosCalcMain[[#This Row],[Select Retirement System]],TblRetirementOPEBs[],14,FALSE))</f>
        <v/>
      </c>
      <c r="BA27" s="39" t="str">
        <f>IF(ISBLANK(TblPosCalcMain[[#This Row],[Select Retirement System]]),"",VLOOKUP(TblPosCalcMain[[#This Row],[Select Retirement System]],TblRetirementOPEBs[],15,FALSE))</f>
        <v/>
      </c>
      <c r="BB27" s="38" t="str">
        <f>IF(ISBLANK(TblPosCalcMain[[#This Row],[Select Retirement System]]),"",VLOOKUP(TblPosCalcMain[[#This Row],[Select Retirement System]],TblRetirementOPEBs[],16,FALSE))</f>
        <v/>
      </c>
      <c r="BC27" s="39" t="str">
        <f>IF(ISBLANK(TblPosCalcMain[[#This Row],[Select Retirement System]]),"",VLOOKUP(TblPosCalcMain[[#This Row],[Select Retirement System]],TblRetirementOPEBs[],17,FALSE))</f>
        <v/>
      </c>
      <c r="BD27" s="39" t="str">
        <f>IF(ISBLANK(TblPosCalcMain[[#This Row],[Select Retirement System]]),"",VLOOKUP(TblPosCalcMain[[#This Row],[Select Retirement System]],TblRetirementOPEBs[],18,FALSE))</f>
        <v/>
      </c>
      <c r="BE27" s="38" t="str">
        <f>IF(ISBLANK(TblPosCalcMain[[#This Row],[Select Retirement System]]),"",VLOOKUP(TblPosCalcMain[[#This Row],[Select Retirement System]],TblRetirementOPEBs[],19,FALSE))</f>
        <v/>
      </c>
      <c r="BF27" s="39" t="str">
        <f>IF(ISBLANK(TblPosCalcMain[[#This Row],[Select Retirement System]]),"",VLOOKUP(TblPosCalcMain[[#This Row],[Select Retirement System]],TblRetirementOPEBs[],20,FALSE))</f>
        <v/>
      </c>
      <c r="BG27" s="39" t="str">
        <f>IF(ISBLANK(TblPosCalcMain[[#This Row],[Select Retirement System]]),"",VLOOKUP(TblPosCalcMain[[#This Row],[Select Retirement System]],TblRetirementOPEBs[],21,FALSE))</f>
        <v/>
      </c>
      <c r="BH27" s="29" t="str">
        <f>IF(ISBLANK(TblPosCalcMain[[#This Row],[Select Retirement System]]),"",VLOOKUP(TblPosCalcMain[[#This Row],[Select Retirement System]],TblRetirementOPEBs[],22,FALSE))</f>
        <v/>
      </c>
      <c r="BI27" s="31" t="str">
        <f>IF(ISBLANK(TblPosCalcMain[[#This Row],[Select Retirement System]]),"",VLOOKUP(TblPosCalcMain[[#This Row],[Select Retirement System]],TblRetirementOPEBs[],23,FALSE))</f>
        <v/>
      </c>
      <c r="BJ27" s="31" t="str">
        <f>IF(ISBLANK(TblPosCalcMain[[#This Row],[Select Retirement System]]),"",VLOOKUP(TblPosCalcMain[[#This Row],[Select Retirement System]],TblRetirementOPEBs[],24,FALSE))</f>
        <v/>
      </c>
      <c r="BK27" s="29" t="str">
        <f>IF(ISBLANK(TblPosCalcMain[[#This Row],[Select Health Plan]]),"",VLOOKUP(TblPosCalcMain[[#This Row],[Select Health Plan]],TblHealthPlans[],4,FALSE))</f>
        <v/>
      </c>
      <c r="BL27" s="26" t="str">
        <f>IF(ISBLANK(TblPosCalcMain[[#This Row],[Select Health Plan]]),"",VLOOKUP(TblPosCalcMain[[#This Row],[Select Health Plan]],TblHealthPlans[],5,FALSE))</f>
        <v/>
      </c>
      <c r="BM27" s="26" t="str">
        <f>IF(ISBLANK(TblPosCalcMain[[#This Row],[Select Health Plan]]),"",VLOOKUP(TblPosCalcMain[[#This Row],[Select Health Plan]],TblHealthPlans[],6,FALSE))</f>
        <v/>
      </c>
    </row>
    <row r="28" spans="3:65" x14ac:dyDescent="0.35">
      <c r="C28" s="9"/>
      <c r="D28" s="40"/>
      <c r="E28" s="40"/>
      <c r="F28" s="9"/>
      <c r="G28" s="9"/>
      <c r="H28" s="17"/>
      <c r="I28" s="26"/>
      <c r="J28" s="9"/>
      <c r="K28" s="17"/>
      <c r="L28" s="17"/>
      <c r="M28" s="25"/>
      <c r="N28" s="25"/>
      <c r="O28" s="26">
        <f>ROUND(TblPosCalcMain[[#This Row],[Enter Position Count Year 1]]*TblPosCalcMain[[#This Row],[Enter Annual Salary]]*(TblPosCalcMain[[#This Row],[Enter Pay Periods Year 1]]/24),0)</f>
        <v>0</v>
      </c>
      <c r="P28" s="26">
        <f>ROUND(TblPosCalcMain[[#This Row],[Enter Position Count Year 2]]*TblPosCalcMain[[#This Row],[Enter Annual Salary]]*(TblPosCalcMain[[#This Row],[Enter Pay Periods Year 2]]/24),0)</f>
        <v>0</v>
      </c>
      <c r="Q28"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28"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28" s="26">
        <f>IF(TblPosCalcMain[[#This Row],[Salary Cost Yr1]]=0,0,ROUND(TblPosCalcMain[[#This Row],[Salary Cost Yr1]]*TblPosCalcMain[[#This Row],[Medicare Rate Yr1]],0))</f>
        <v>0</v>
      </c>
      <c r="T28" s="26">
        <f>IF(TblPosCalcMain[[#This Row],[Salary Cost Yr2]]=0,0,ROUND(TblPosCalcMain[[#This Row],[Salary Cost Yr2]]*TblPosCalcMain[[#This Row],[Medicare Rate Yr2]],0))</f>
        <v>0</v>
      </c>
      <c r="U28" s="26">
        <f>IF(TblPosCalcMain[[#This Row],[Salary Cost Yr1]]=0,0,ROUND(TblPosCalcMain[[#This Row],[Salary Cost Yr1]]*TblPosCalcMain[[#This Row],[Retirement Rate Yr1]],0))</f>
        <v>0</v>
      </c>
      <c r="V28" s="26">
        <f>IF(TblPosCalcMain[[#This Row],[Salary Cost Yr2]]=0,0,ROUND(TblPosCalcMain[[#This Row],[Salary Cost Yr2]]*TblPosCalcMain[[#This Row],[Retirement Rate Yr2]],0))</f>
        <v>0</v>
      </c>
      <c r="W28" s="26">
        <f>IF(TblPosCalcMain[[#This Row],[Salary Cost Yr1]]=0,0,ROUND(TblPosCalcMain[[#This Row],[Salary Cost Yr1]]*TblPosCalcMain[[#This Row],[Group Life Rate Yr1]],0))</f>
        <v>0</v>
      </c>
      <c r="X28" s="26">
        <f>IF(TblPosCalcMain[[#This Row],[Salary Cost Yr2]]=0,0,ROUND(TblPosCalcMain[[#This Row],[Salary Cost Yr2]]*TblPosCalcMain[[#This Row],[Group Life Rate Yr2]],0))</f>
        <v>0</v>
      </c>
      <c r="Y28" s="26">
        <f>IF(TblPosCalcMain[[#This Row],[Salary Cost Yr1]]=0,0,ROUND(TblPosCalcMain[[#This Row],[Salary Cost Yr1]]*TblPosCalcMain[[#This Row],[Retiree Health Cred Rate Yr1]],0))</f>
        <v>0</v>
      </c>
      <c r="Z28" s="26">
        <f>IF(TblPosCalcMain[[#This Row],[Salary Cost Yr2]]=0,0,ROUND(TblPosCalcMain[[#This Row],[Salary Cost Yr2]]*TblPosCalcMain[[#This Row],[Retiree Health Cred Rate Yr2]],0))</f>
        <v>0</v>
      </c>
      <c r="AA28" s="26">
        <f>IF(TblPosCalcMain[[#This Row],[Salary Cost Yr1]]=0,0,ROUND(TblPosCalcMain[[#This Row],[Salary Cost Yr1]]*TblPosCalcMain[[#This Row],[Disability Rate Yr1]],0))</f>
        <v>0</v>
      </c>
      <c r="AB28" s="26">
        <f>IF(TblPosCalcMain[[#This Row],[Salary Cost Yr2]]=0,0,ROUND(TblPosCalcMain[[#This Row],[Salary Cost Yr2]]*TblPosCalcMain[[#This Row],[Disability Rate Yr2]],0))</f>
        <v>0</v>
      </c>
      <c r="AC28" s="26">
        <f>IF(TblPosCalcMain[[#This Row],[Deferred Comp Participant?]]="Yes",ROUND((TblPosCalcMain[[#This Row],[Enter Pay Periods Year 1]]*TblPosCalcMain[[#This Row],[Deferred Comp Match  Per Pay Period Yr1]])*TblPosCalcMain[[#This Row],[Enter Position Count Year 1]],0),0)</f>
        <v>0</v>
      </c>
      <c r="AD28" s="26">
        <f>IF(TblPosCalcMain[[#This Row],[Deferred Comp Participant?]]="Yes",ROUND((TblPosCalcMain[[#This Row],[Enter Pay Periods Year 2]]*TblPosCalcMain[[#This Row],[Deferred Comp Match  Per Pay Period Yr2]])*TblPosCalcMain[[#This Row],[Enter Position Count Year 2]],0),0)</f>
        <v>0</v>
      </c>
      <c r="AE28" s="26">
        <f>IF(ISBLANK(TblPosCalcMain[[#This Row],[Select Health Plan]]),0,ROUND(((TblPosCalcMain[[#This Row],[Health Insurance Premium Yr1]]/24)*TblPosCalcMain[[#This Row],[Enter Pay Periods Year 1]])*TblPosCalcMain[[#This Row],[Enter Position Count Year 1]],0))</f>
        <v>0</v>
      </c>
      <c r="AF28" s="26">
        <f>IF(ISBLANK(TblPosCalcMain[[#This Row],[Select Health Plan]]),0,ROUND(((TblPosCalcMain[[#This Row],[Health Insurance Premium Yr2]]/24)*TblPosCalcMain[[#This Row],[Enter Pay Periods Year 2]])*TblPosCalcMain[[#This Row],[Enter Position Count Year 2]],0))</f>
        <v>0</v>
      </c>
      <c r="AG28"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28"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28"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28"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28" s="29" t="str">
        <f>IF(ISBLANK(TblPosCalcMain[[#This Row],[Select Salary Subobject]]),"",VLOOKUP(TblPosCalcMain[[#This Row],[Select Salary Subobject]],TblSalarySubobjects[],2,FALSE))</f>
        <v/>
      </c>
      <c r="AL28" s="29" t="str">
        <f>IF(ISBLANK(TblPosCalcMain[[#This Row],[Select Salary Subobject]]),"",VLOOKUP(TblPosCalcMain[[#This Row],[Select Salary Subobject]],TblSalarySubobjects[],4,FALSE))</f>
        <v/>
      </c>
      <c r="AM28" s="29" t="str">
        <f>IF(ISBLANK(TblPosCalcMain[[#This Row],[Select Salary Subobject]]),"",VLOOKUP(TblPosCalcMain[[#This Row],[Select Salary Subobject]],TblSalarySubobjects[],5,FALSE))</f>
        <v/>
      </c>
      <c r="AN28" s="29" t="str">
        <f>IF(ISBLANK(TblPosCalcMain[[#This Row],[Select Retirement System]]),"",VLOOKUP(TblPosCalcMain[[#This Row],[Select Retirement System]],TblRetirementOPEBs[],5,FALSE))</f>
        <v/>
      </c>
      <c r="AO28" s="30" t="str">
        <f>IF(ISBLANK(TblPosCalcMain[[#This Row],[Select Retirement System]]),"",VLOOKUP(TblPosCalcMain[[#This Row],[Select Retirement System]],TblRetirementOPEBs[],6,FALSE))</f>
        <v/>
      </c>
      <c r="AP28" s="30" t="str">
        <f>IF(ISBLANK(TblPosCalcMain[[#This Row],[Select Retirement System]]),"",VLOOKUP(TblPosCalcMain[[#This Row],[Select Retirement System]],TblRetirementOPEBs[],7,FALSE))</f>
        <v/>
      </c>
      <c r="AQ28" s="31" t="str">
        <f>IF(ISBLANK(TblPosCalcMain[[#This Row],[Select Retirement System]]),"",VLOOKUP(TblPosCalcMain[[#This Row],[Select Retirement System]],TblRetirementOPEBs[],8,FALSE))</f>
        <v/>
      </c>
      <c r="AR28" s="31" t="str">
        <f>IF(ISBLANK(TblPosCalcMain[[#This Row],[Select Retirement System]]),"",VLOOKUP(TblPosCalcMain[[#This Row],[Select Retirement System]],TblRetirementOPEBs[],9,FALSE))</f>
        <v/>
      </c>
      <c r="AS28" s="37" t="str">
        <f>IF(ISBLANK(TblPosCalcMain[[#This Row],[Select Retirement System]]),"",VLOOKUP(TblPosCalcMain[[#This Row],[Select Retirement System]],TblRetirementOPEBs[],10,FALSE))</f>
        <v/>
      </c>
      <c r="AT28" s="30" t="str">
        <f>IF(ISBLANK(TblPosCalcMain[[#This Row],[Select Retirement System]]),"",VLOOKUP(TblPosCalcMain[[#This Row],[Select Retirement System]],TblRetirementOPEBs[],11,FALSE))</f>
        <v/>
      </c>
      <c r="AU28" s="30" t="str">
        <f>IF(ISBLANK(TblPosCalcMain[[#This Row],[Select Retirement System]]),"",VLOOKUP(TblPosCalcMain[[#This Row],[Select Retirement System]],TblRetirementOPEBs[],12,FALSE))</f>
        <v/>
      </c>
      <c r="AV28" s="37" t="str">
        <f>IF(ISBLANK(TblPosCalcMain[[#This Row],[Select Retirement System]]),"",VLOOKUP(TblPosCalcMain[[#This Row],[Select Retirement System]],TblRetirementOPEBs[],2,FALSE))</f>
        <v/>
      </c>
      <c r="AW28" s="30" t="str">
        <f>IF(ISBLANK(TblPosCalcMain[[#This Row],[Select Retirement System]]),"",VLOOKUP(TblPosCalcMain[[#This Row],[Select Retirement System]],TblRetirementOPEBs[],3,FALSE))</f>
        <v/>
      </c>
      <c r="AX28" s="30" t="str">
        <f>IF(ISBLANK(TblPosCalcMain[[#This Row],[Select Retirement System]]),"",VLOOKUP(TblPosCalcMain[[#This Row],[Select Retirement System]],TblRetirementOPEBs[],4,FALSE))</f>
        <v/>
      </c>
      <c r="AY28" s="38" t="str">
        <f>IF(ISBLANK(TblPosCalcMain[[#This Row],[Select Retirement System]]),"",VLOOKUP(TblPosCalcMain[[#This Row],[Select Retirement System]],TblRetirementOPEBs[],13,FALSE))</f>
        <v/>
      </c>
      <c r="AZ28" s="39" t="str">
        <f>IF(ISBLANK(TblPosCalcMain[[#This Row],[Select Retirement System]]),"",VLOOKUP(TblPosCalcMain[[#This Row],[Select Retirement System]],TblRetirementOPEBs[],14,FALSE))</f>
        <v/>
      </c>
      <c r="BA28" s="39" t="str">
        <f>IF(ISBLANK(TblPosCalcMain[[#This Row],[Select Retirement System]]),"",VLOOKUP(TblPosCalcMain[[#This Row],[Select Retirement System]],TblRetirementOPEBs[],15,FALSE))</f>
        <v/>
      </c>
      <c r="BB28" s="38" t="str">
        <f>IF(ISBLANK(TblPosCalcMain[[#This Row],[Select Retirement System]]),"",VLOOKUP(TblPosCalcMain[[#This Row],[Select Retirement System]],TblRetirementOPEBs[],16,FALSE))</f>
        <v/>
      </c>
      <c r="BC28" s="39" t="str">
        <f>IF(ISBLANK(TblPosCalcMain[[#This Row],[Select Retirement System]]),"",VLOOKUP(TblPosCalcMain[[#This Row],[Select Retirement System]],TblRetirementOPEBs[],17,FALSE))</f>
        <v/>
      </c>
      <c r="BD28" s="39" t="str">
        <f>IF(ISBLANK(TblPosCalcMain[[#This Row],[Select Retirement System]]),"",VLOOKUP(TblPosCalcMain[[#This Row],[Select Retirement System]],TblRetirementOPEBs[],18,FALSE))</f>
        <v/>
      </c>
      <c r="BE28" s="38" t="str">
        <f>IF(ISBLANK(TblPosCalcMain[[#This Row],[Select Retirement System]]),"",VLOOKUP(TblPosCalcMain[[#This Row],[Select Retirement System]],TblRetirementOPEBs[],19,FALSE))</f>
        <v/>
      </c>
      <c r="BF28" s="39" t="str">
        <f>IF(ISBLANK(TblPosCalcMain[[#This Row],[Select Retirement System]]),"",VLOOKUP(TblPosCalcMain[[#This Row],[Select Retirement System]],TblRetirementOPEBs[],20,FALSE))</f>
        <v/>
      </c>
      <c r="BG28" s="39" t="str">
        <f>IF(ISBLANK(TblPosCalcMain[[#This Row],[Select Retirement System]]),"",VLOOKUP(TblPosCalcMain[[#This Row],[Select Retirement System]],TblRetirementOPEBs[],21,FALSE))</f>
        <v/>
      </c>
      <c r="BH28" s="29" t="str">
        <f>IF(ISBLANK(TblPosCalcMain[[#This Row],[Select Retirement System]]),"",VLOOKUP(TblPosCalcMain[[#This Row],[Select Retirement System]],TblRetirementOPEBs[],22,FALSE))</f>
        <v/>
      </c>
      <c r="BI28" s="31" t="str">
        <f>IF(ISBLANK(TblPosCalcMain[[#This Row],[Select Retirement System]]),"",VLOOKUP(TblPosCalcMain[[#This Row],[Select Retirement System]],TblRetirementOPEBs[],23,FALSE))</f>
        <v/>
      </c>
      <c r="BJ28" s="31" t="str">
        <f>IF(ISBLANK(TblPosCalcMain[[#This Row],[Select Retirement System]]),"",VLOOKUP(TblPosCalcMain[[#This Row],[Select Retirement System]],TblRetirementOPEBs[],24,FALSE))</f>
        <v/>
      </c>
      <c r="BK28" s="29" t="str">
        <f>IF(ISBLANK(TblPosCalcMain[[#This Row],[Select Health Plan]]),"",VLOOKUP(TblPosCalcMain[[#This Row],[Select Health Plan]],TblHealthPlans[],4,FALSE))</f>
        <v/>
      </c>
      <c r="BL28" s="26" t="str">
        <f>IF(ISBLANK(TblPosCalcMain[[#This Row],[Select Health Plan]]),"",VLOOKUP(TblPosCalcMain[[#This Row],[Select Health Plan]],TblHealthPlans[],5,FALSE))</f>
        <v/>
      </c>
      <c r="BM28" s="26" t="str">
        <f>IF(ISBLANK(TblPosCalcMain[[#This Row],[Select Health Plan]]),"",VLOOKUP(TblPosCalcMain[[#This Row],[Select Health Plan]],TblHealthPlans[],6,FALSE))</f>
        <v/>
      </c>
    </row>
    <row r="29" spans="3:65" x14ac:dyDescent="0.35">
      <c r="C29" s="9"/>
      <c r="D29" s="40"/>
      <c r="E29" s="40"/>
      <c r="F29" s="9"/>
      <c r="G29" s="9"/>
      <c r="H29" s="17"/>
      <c r="I29" s="26"/>
      <c r="J29" s="9"/>
      <c r="K29" s="17"/>
      <c r="L29" s="17"/>
      <c r="M29" s="25"/>
      <c r="N29" s="25"/>
      <c r="O29" s="26">
        <f>ROUND(TblPosCalcMain[[#This Row],[Enter Position Count Year 1]]*TblPosCalcMain[[#This Row],[Enter Annual Salary]]*(TblPosCalcMain[[#This Row],[Enter Pay Periods Year 1]]/24),0)</f>
        <v>0</v>
      </c>
      <c r="P29" s="26">
        <f>ROUND(TblPosCalcMain[[#This Row],[Enter Position Count Year 2]]*TblPosCalcMain[[#This Row],[Enter Annual Salary]]*(TblPosCalcMain[[#This Row],[Enter Pay Periods Year 2]]/24),0)</f>
        <v>0</v>
      </c>
      <c r="Q29"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29"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29" s="26">
        <f>IF(TblPosCalcMain[[#This Row],[Salary Cost Yr1]]=0,0,ROUND(TblPosCalcMain[[#This Row],[Salary Cost Yr1]]*TblPosCalcMain[[#This Row],[Medicare Rate Yr1]],0))</f>
        <v>0</v>
      </c>
      <c r="T29" s="26">
        <f>IF(TblPosCalcMain[[#This Row],[Salary Cost Yr2]]=0,0,ROUND(TblPosCalcMain[[#This Row],[Salary Cost Yr2]]*TblPosCalcMain[[#This Row],[Medicare Rate Yr2]],0))</f>
        <v>0</v>
      </c>
      <c r="U29" s="26">
        <f>IF(TblPosCalcMain[[#This Row],[Salary Cost Yr1]]=0,0,ROUND(TblPosCalcMain[[#This Row],[Salary Cost Yr1]]*TblPosCalcMain[[#This Row],[Retirement Rate Yr1]],0))</f>
        <v>0</v>
      </c>
      <c r="V29" s="26">
        <f>IF(TblPosCalcMain[[#This Row],[Salary Cost Yr2]]=0,0,ROUND(TblPosCalcMain[[#This Row],[Salary Cost Yr2]]*TblPosCalcMain[[#This Row],[Retirement Rate Yr2]],0))</f>
        <v>0</v>
      </c>
      <c r="W29" s="26">
        <f>IF(TblPosCalcMain[[#This Row],[Salary Cost Yr1]]=0,0,ROUND(TblPosCalcMain[[#This Row],[Salary Cost Yr1]]*TblPosCalcMain[[#This Row],[Group Life Rate Yr1]],0))</f>
        <v>0</v>
      </c>
      <c r="X29" s="26">
        <f>IF(TblPosCalcMain[[#This Row],[Salary Cost Yr2]]=0,0,ROUND(TblPosCalcMain[[#This Row],[Salary Cost Yr2]]*TblPosCalcMain[[#This Row],[Group Life Rate Yr2]],0))</f>
        <v>0</v>
      </c>
      <c r="Y29" s="26">
        <f>IF(TblPosCalcMain[[#This Row],[Salary Cost Yr1]]=0,0,ROUND(TblPosCalcMain[[#This Row],[Salary Cost Yr1]]*TblPosCalcMain[[#This Row],[Retiree Health Cred Rate Yr1]],0))</f>
        <v>0</v>
      </c>
      <c r="Z29" s="26">
        <f>IF(TblPosCalcMain[[#This Row],[Salary Cost Yr2]]=0,0,ROUND(TblPosCalcMain[[#This Row],[Salary Cost Yr2]]*TblPosCalcMain[[#This Row],[Retiree Health Cred Rate Yr2]],0))</f>
        <v>0</v>
      </c>
      <c r="AA29" s="26">
        <f>IF(TblPosCalcMain[[#This Row],[Salary Cost Yr1]]=0,0,ROUND(TblPosCalcMain[[#This Row],[Salary Cost Yr1]]*TblPosCalcMain[[#This Row],[Disability Rate Yr1]],0))</f>
        <v>0</v>
      </c>
      <c r="AB29" s="26">
        <f>IF(TblPosCalcMain[[#This Row],[Salary Cost Yr2]]=0,0,ROUND(TblPosCalcMain[[#This Row],[Salary Cost Yr2]]*TblPosCalcMain[[#This Row],[Disability Rate Yr2]],0))</f>
        <v>0</v>
      </c>
      <c r="AC29" s="26">
        <f>IF(TblPosCalcMain[[#This Row],[Deferred Comp Participant?]]="Yes",ROUND((TblPosCalcMain[[#This Row],[Enter Pay Periods Year 1]]*TblPosCalcMain[[#This Row],[Deferred Comp Match  Per Pay Period Yr1]])*TblPosCalcMain[[#This Row],[Enter Position Count Year 1]],0),0)</f>
        <v>0</v>
      </c>
      <c r="AD29" s="26">
        <f>IF(TblPosCalcMain[[#This Row],[Deferred Comp Participant?]]="Yes",ROUND((TblPosCalcMain[[#This Row],[Enter Pay Periods Year 2]]*TblPosCalcMain[[#This Row],[Deferred Comp Match  Per Pay Period Yr2]])*TblPosCalcMain[[#This Row],[Enter Position Count Year 2]],0),0)</f>
        <v>0</v>
      </c>
      <c r="AE29" s="26">
        <f>IF(ISBLANK(TblPosCalcMain[[#This Row],[Select Health Plan]]),0,ROUND(((TblPosCalcMain[[#This Row],[Health Insurance Premium Yr1]]/24)*TblPosCalcMain[[#This Row],[Enter Pay Periods Year 1]])*TblPosCalcMain[[#This Row],[Enter Position Count Year 1]],0))</f>
        <v>0</v>
      </c>
      <c r="AF29" s="26">
        <f>IF(ISBLANK(TblPosCalcMain[[#This Row],[Select Health Plan]]),0,ROUND(((TblPosCalcMain[[#This Row],[Health Insurance Premium Yr2]]/24)*TblPosCalcMain[[#This Row],[Enter Pay Periods Year 2]])*TblPosCalcMain[[#This Row],[Enter Position Count Year 2]],0))</f>
        <v>0</v>
      </c>
      <c r="AG29"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29"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29"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29"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29" s="29" t="str">
        <f>IF(ISBLANK(TblPosCalcMain[[#This Row],[Select Salary Subobject]]),"",VLOOKUP(TblPosCalcMain[[#This Row],[Select Salary Subobject]],TblSalarySubobjects[],2,FALSE))</f>
        <v/>
      </c>
      <c r="AL29" s="29" t="str">
        <f>IF(ISBLANK(TblPosCalcMain[[#This Row],[Select Salary Subobject]]),"",VLOOKUP(TblPosCalcMain[[#This Row],[Select Salary Subobject]],TblSalarySubobjects[],4,FALSE))</f>
        <v/>
      </c>
      <c r="AM29" s="29" t="str">
        <f>IF(ISBLANK(TblPosCalcMain[[#This Row],[Select Salary Subobject]]),"",VLOOKUP(TblPosCalcMain[[#This Row],[Select Salary Subobject]],TblSalarySubobjects[],5,FALSE))</f>
        <v/>
      </c>
      <c r="AN29" s="29" t="str">
        <f>IF(ISBLANK(TblPosCalcMain[[#This Row],[Select Retirement System]]),"",VLOOKUP(TblPosCalcMain[[#This Row],[Select Retirement System]],TblRetirementOPEBs[],5,FALSE))</f>
        <v/>
      </c>
      <c r="AO29" s="30" t="str">
        <f>IF(ISBLANK(TblPosCalcMain[[#This Row],[Select Retirement System]]),"",VLOOKUP(TblPosCalcMain[[#This Row],[Select Retirement System]],TblRetirementOPEBs[],6,FALSE))</f>
        <v/>
      </c>
      <c r="AP29" s="30" t="str">
        <f>IF(ISBLANK(TblPosCalcMain[[#This Row],[Select Retirement System]]),"",VLOOKUP(TblPosCalcMain[[#This Row],[Select Retirement System]],TblRetirementOPEBs[],7,FALSE))</f>
        <v/>
      </c>
      <c r="AQ29" s="31" t="str">
        <f>IF(ISBLANK(TblPosCalcMain[[#This Row],[Select Retirement System]]),"",VLOOKUP(TblPosCalcMain[[#This Row],[Select Retirement System]],TblRetirementOPEBs[],8,FALSE))</f>
        <v/>
      </c>
      <c r="AR29" s="31" t="str">
        <f>IF(ISBLANK(TblPosCalcMain[[#This Row],[Select Retirement System]]),"",VLOOKUP(TblPosCalcMain[[#This Row],[Select Retirement System]],TblRetirementOPEBs[],9,FALSE))</f>
        <v/>
      </c>
      <c r="AS29" s="37" t="str">
        <f>IF(ISBLANK(TblPosCalcMain[[#This Row],[Select Retirement System]]),"",VLOOKUP(TblPosCalcMain[[#This Row],[Select Retirement System]],TblRetirementOPEBs[],10,FALSE))</f>
        <v/>
      </c>
      <c r="AT29" s="30" t="str">
        <f>IF(ISBLANK(TblPosCalcMain[[#This Row],[Select Retirement System]]),"",VLOOKUP(TblPosCalcMain[[#This Row],[Select Retirement System]],TblRetirementOPEBs[],11,FALSE))</f>
        <v/>
      </c>
      <c r="AU29" s="30" t="str">
        <f>IF(ISBLANK(TblPosCalcMain[[#This Row],[Select Retirement System]]),"",VLOOKUP(TblPosCalcMain[[#This Row],[Select Retirement System]],TblRetirementOPEBs[],12,FALSE))</f>
        <v/>
      </c>
      <c r="AV29" s="37" t="str">
        <f>IF(ISBLANK(TblPosCalcMain[[#This Row],[Select Retirement System]]),"",VLOOKUP(TblPosCalcMain[[#This Row],[Select Retirement System]],TblRetirementOPEBs[],2,FALSE))</f>
        <v/>
      </c>
      <c r="AW29" s="30" t="str">
        <f>IF(ISBLANK(TblPosCalcMain[[#This Row],[Select Retirement System]]),"",VLOOKUP(TblPosCalcMain[[#This Row],[Select Retirement System]],TblRetirementOPEBs[],3,FALSE))</f>
        <v/>
      </c>
      <c r="AX29" s="30" t="str">
        <f>IF(ISBLANK(TblPosCalcMain[[#This Row],[Select Retirement System]]),"",VLOOKUP(TblPosCalcMain[[#This Row],[Select Retirement System]],TblRetirementOPEBs[],4,FALSE))</f>
        <v/>
      </c>
      <c r="AY29" s="38" t="str">
        <f>IF(ISBLANK(TblPosCalcMain[[#This Row],[Select Retirement System]]),"",VLOOKUP(TblPosCalcMain[[#This Row],[Select Retirement System]],TblRetirementOPEBs[],13,FALSE))</f>
        <v/>
      </c>
      <c r="AZ29" s="39" t="str">
        <f>IF(ISBLANK(TblPosCalcMain[[#This Row],[Select Retirement System]]),"",VLOOKUP(TblPosCalcMain[[#This Row],[Select Retirement System]],TblRetirementOPEBs[],14,FALSE))</f>
        <v/>
      </c>
      <c r="BA29" s="39" t="str">
        <f>IF(ISBLANK(TblPosCalcMain[[#This Row],[Select Retirement System]]),"",VLOOKUP(TblPosCalcMain[[#This Row],[Select Retirement System]],TblRetirementOPEBs[],15,FALSE))</f>
        <v/>
      </c>
      <c r="BB29" s="38" t="str">
        <f>IF(ISBLANK(TblPosCalcMain[[#This Row],[Select Retirement System]]),"",VLOOKUP(TblPosCalcMain[[#This Row],[Select Retirement System]],TblRetirementOPEBs[],16,FALSE))</f>
        <v/>
      </c>
      <c r="BC29" s="39" t="str">
        <f>IF(ISBLANK(TblPosCalcMain[[#This Row],[Select Retirement System]]),"",VLOOKUP(TblPosCalcMain[[#This Row],[Select Retirement System]],TblRetirementOPEBs[],17,FALSE))</f>
        <v/>
      </c>
      <c r="BD29" s="39" t="str">
        <f>IF(ISBLANK(TblPosCalcMain[[#This Row],[Select Retirement System]]),"",VLOOKUP(TblPosCalcMain[[#This Row],[Select Retirement System]],TblRetirementOPEBs[],18,FALSE))</f>
        <v/>
      </c>
      <c r="BE29" s="38" t="str">
        <f>IF(ISBLANK(TblPosCalcMain[[#This Row],[Select Retirement System]]),"",VLOOKUP(TblPosCalcMain[[#This Row],[Select Retirement System]],TblRetirementOPEBs[],19,FALSE))</f>
        <v/>
      </c>
      <c r="BF29" s="39" t="str">
        <f>IF(ISBLANK(TblPosCalcMain[[#This Row],[Select Retirement System]]),"",VLOOKUP(TblPosCalcMain[[#This Row],[Select Retirement System]],TblRetirementOPEBs[],20,FALSE))</f>
        <v/>
      </c>
      <c r="BG29" s="39" t="str">
        <f>IF(ISBLANK(TblPosCalcMain[[#This Row],[Select Retirement System]]),"",VLOOKUP(TblPosCalcMain[[#This Row],[Select Retirement System]],TblRetirementOPEBs[],21,FALSE))</f>
        <v/>
      </c>
      <c r="BH29" s="29" t="str">
        <f>IF(ISBLANK(TblPosCalcMain[[#This Row],[Select Retirement System]]),"",VLOOKUP(TblPosCalcMain[[#This Row],[Select Retirement System]],TblRetirementOPEBs[],22,FALSE))</f>
        <v/>
      </c>
      <c r="BI29" s="31" t="str">
        <f>IF(ISBLANK(TblPosCalcMain[[#This Row],[Select Retirement System]]),"",VLOOKUP(TblPosCalcMain[[#This Row],[Select Retirement System]],TblRetirementOPEBs[],23,FALSE))</f>
        <v/>
      </c>
      <c r="BJ29" s="31" t="str">
        <f>IF(ISBLANK(TblPosCalcMain[[#This Row],[Select Retirement System]]),"",VLOOKUP(TblPosCalcMain[[#This Row],[Select Retirement System]],TblRetirementOPEBs[],24,FALSE))</f>
        <v/>
      </c>
      <c r="BK29" s="29" t="str">
        <f>IF(ISBLANK(TblPosCalcMain[[#This Row],[Select Health Plan]]),"",VLOOKUP(TblPosCalcMain[[#This Row],[Select Health Plan]],TblHealthPlans[],4,FALSE))</f>
        <v/>
      </c>
      <c r="BL29" s="26" t="str">
        <f>IF(ISBLANK(TblPosCalcMain[[#This Row],[Select Health Plan]]),"",VLOOKUP(TblPosCalcMain[[#This Row],[Select Health Plan]],TblHealthPlans[],5,FALSE))</f>
        <v/>
      </c>
      <c r="BM29" s="26" t="str">
        <f>IF(ISBLANK(TblPosCalcMain[[#This Row],[Select Health Plan]]),"",VLOOKUP(TblPosCalcMain[[#This Row],[Select Health Plan]],TblHealthPlans[],6,FALSE))</f>
        <v/>
      </c>
    </row>
    <row r="30" spans="3:65" x14ac:dyDescent="0.35">
      <c r="C30" s="9"/>
      <c r="D30" s="40"/>
      <c r="E30" s="40"/>
      <c r="F30" s="9"/>
      <c r="G30" s="9"/>
      <c r="H30" s="17"/>
      <c r="I30" s="26"/>
      <c r="J30" s="9"/>
      <c r="K30" s="17"/>
      <c r="L30" s="17"/>
      <c r="M30" s="25"/>
      <c r="N30" s="25"/>
      <c r="O30" s="26">
        <f>ROUND(TblPosCalcMain[[#This Row],[Enter Position Count Year 1]]*TblPosCalcMain[[#This Row],[Enter Annual Salary]]*(TblPosCalcMain[[#This Row],[Enter Pay Periods Year 1]]/24),0)</f>
        <v>0</v>
      </c>
      <c r="P30" s="26">
        <f>ROUND(TblPosCalcMain[[#This Row],[Enter Position Count Year 2]]*TblPosCalcMain[[#This Row],[Enter Annual Salary]]*(TblPosCalcMain[[#This Row],[Enter Pay Periods Year 2]]/24),0)</f>
        <v>0</v>
      </c>
      <c r="Q30"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30"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30" s="26">
        <f>IF(TblPosCalcMain[[#This Row],[Salary Cost Yr1]]=0,0,ROUND(TblPosCalcMain[[#This Row],[Salary Cost Yr1]]*TblPosCalcMain[[#This Row],[Medicare Rate Yr1]],0))</f>
        <v>0</v>
      </c>
      <c r="T30" s="26">
        <f>IF(TblPosCalcMain[[#This Row],[Salary Cost Yr2]]=0,0,ROUND(TblPosCalcMain[[#This Row],[Salary Cost Yr2]]*TblPosCalcMain[[#This Row],[Medicare Rate Yr2]],0))</f>
        <v>0</v>
      </c>
      <c r="U30" s="26">
        <f>IF(TblPosCalcMain[[#This Row],[Salary Cost Yr1]]=0,0,ROUND(TblPosCalcMain[[#This Row],[Salary Cost Yr1]]*TblPosCalcMain[[#This Row],[Retirement Rate Yr1]],0))</f>
        <v>0</v>
      </c>
      <c r="V30" s="26">
        <f>IF(TblPosCalcMain[[#This Row],[Salary Cost Yr2]]=0,0,ROUND(TblPosCalcMain[[#This Row],[Salary Cost Yr2]]*TblPosCalcMain[[#This Row],[Retirement Rate Yr2]],0))</f>
        <v>0</v>
      </c>
      <c r="W30" s="26">
        <f>IF(TblPosCalcMain[[#This Row],[Salary Cost Yr1]]=0,0,ROUND(TblPosCalcMain[[#This Row],[Salary Cost Yr1]]*TblPosCalcMain[[#This Row],[Group Life Rate Yr1]],0))</f>
        <v>0</v>
      </c>
      <c r="X30" s="26">
        <f>IF(TblPosCalcMain[[#This Row],[Salary Cost Yr2]]=0,0,ROUND(TblPosCalcMain[[#This Row],[Salary Cost Yr2]]*TblPosCalcMain[[#This Row],[Group Life Rate Yr2]],0))</f>
        <v>0</v>
      </c>
      <c r="Y30" s="26">
        <f>IF(TblPosCalcMain[[#This Row],[Salary Cost Yr1]]=0,0,ROUND(TblPosCalcMain[[#This Row],[Salary Cost Yr1]]*TblPosCalcMain[[#This Row],[Retiree Health Cred Rate Yr1]],0))</f>
        <v>0</v>
      </c>
      <c r="Z30" s="26">
        <f>IF(TblPosCalcMain[[#This Row],[Salary Cost Yr2]]=0,0,ROUND(TblPosCalcMain[[#This Row],[Salary Cost Yr2]]*TblPosCalcMain[[#This Row],[Retiree Health Cred Rate Yr2]],0))</f>
        <v>0</v>
      </c>
      <c r="AA30" s="26">
        <f>IF(TblPosCalcMain[[#This Row],[Salary Cost Yr1]]=0,0,ROUND(TblPosCalcMain[[#This Row],[Salary Cost Yr1]]*TblPosCalcMain[[#This Row],[Disability Rate Yr1]],0))</f>
        <v>0</v>
      </c>
      <c r="AB30" s="26">
        <f>IF(TblPosCalcMain[[#This Row],[Salary Cost Yr2]]=0,0,ROUND(TblPosCalcMain[[#This Row],[Salary Cost Yr2]]*TblPosCalcMain[[#This Row],[Disability Rate Yr2]],0))</f>
        <v>0</v>
      </c>
      <c r="AC30" s="26">
        <f>IF(TblPosCalcMain[[#This Row],[Deferred Comp Participant?]]="Yes",ROUND((TblPosCalcMain[[#This Row],[Enter Pay Periods Year 1]]*TblPosCalcMain[[#This Row],[Deferred Comp Match  Per Pay Period Yr1]])*TblPosCalcMain[[#This Row],[Enter Position Count Year 1]],0),0)</f>
        <v>0</v>
      </c>
      <c r="AD30" s="26">
        <f>IF(TblPosCalcMain[[#This Row],[Deferred Comp Participant?]]="Yes",ROUND((TblPosCalcMain[[#This Row],[Enter Pay Periods Year 2]]*TblPosCalcMain[[#This Row],[Deferred Comp Match  Per Pay Period Yr2]])*TblPosCalcMain[[#This Row],[Enter Position Count Year 2]],0),0)</f>
        <v>0</v>
      </c>
      <c r="AE30" s="26">
        <f>IF(ISBLANK(TblPosCalcMain[[#This Row],[Select Health Plan]]),0,ROUND(((TblPosCalcMain[[#This Row],[Health Insurance Premium Yr1]]/24)*TblPosCalcMain[[#This Row],[Enter Pay Periods Year 1]])*TblPosCalcMain[[#This Row],[Enter Position Count Year 1]],0))</f>
        <v>0</v>
      </c>
      <c r="AF30" s="26">
        <f>IF(ISBLANK(TblPosCalcMain[[#This Row],[Select Health Plan]]),0,ROUND(((TblPosCalcMain[[#This Row],[Health Insurance Premium Yr2]]/24)*TblPosCalcMain[[#This Row],[Enter Pay Periods Year 2]])*TblPosCalcMain[[#This Row],[Enter Position Count Year 2]],0))</f>
        <v>0</v>
      </c>
      <c r="AG30"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30"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30"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30"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30" s="29" t="str">
        <f>IF(ISBLANK(TblPosCalcMain[[#This Row],[Select Salary Subobject]]),"",VLOOKUP(TblPosCalcMain[[#This Row],[Select Salary Subobject]],TblSalarySubobjects[],2,FALSE))</f>
        <v/>
      </c>
      <c r="AL30" s="29" t="str">
        <f>IF(ISBLANK(TblPosCalcMain[[#This Row],[Select Salary Subobject]]),"",VLOOKUP(TblPosCalcMain[[#This Row],[Select Salary Subobject]],TblSalarySubobjects[],4,FALSE))</f>
        <v/>
      </c>
      <c r="AM30" s="29" t="str">
        <f>IF(ISBLANK(TblPosCalcMain[[#This Row],[Select Salary Subobject]]),"",VLOOKUP(TblPosCalcMain[[#This Row],[Select Salary Subobject]],TblSalarySubobjects[],5,FALSE))</f>
        <v/>
      </c>
      <c r="AN30" s="29" t="str">
        <f>IF(ISBLANK(TblPosCalcMain[[#This Row],[Select Retirement System]]),"",VLOOKUP(TblPosCalcMain[[#This Row],[Select Retirement System]],TblRetirementOPEBs[],5,FALSE))</f>
        <v/>
      </c>
      <c r="AO30" s="30" t="str">
        <f>IF(ISBLANK(TblPosCalcMain[[#This Row],[Select Retirement System]]),"",VLOOKUP(TblPosCalcMain[[#This Row],[Select Retirement System]],TblRetirementOPEBs[],6,FALSE))</f>
        <v/>
      </c>
      <c r="AP30" s="30" t="str">
        <f>IF(ISBLANK(TblPosCalcMain[[#This Row],[Select Retirement System]]),"",VLOOKUP(TblPosCalcMain[[#This Row],[Select Retirement System]],TblRetirementOPEBs[],7,FALSE))</f>
        <v/>
      </c>
      <c r="AQ30" s="31" t="str">
        <f>IF(ISBLANK(TblPosCalcMain[[#This Row],[Select Retirement System]]),"",VLOOKUP(TblPosCalcMain[[#This Row],[Select Retirement System]],TblRetirementOPEBs[],8,FALSE))</f>
        <v/>
      </c>
      <c r="AR30" s="31" t="str">
        <f>IF(ISBLANK(TblPosCalcMain[[#This Row],[Select Retirement System]]),"",VLOOKUP(TblPosCalcMain[[#This Row],[Select Retirement System]],TblRetirementOPEBs[],9,FALSE))</f>
        <v/>
      </c>
      <c r="AS30" s="37" t="str">
        <f>IF(ISBLANK(TblPosCalcMain[[#This Row],[Select Retirement System]]),"",VLOOKUP(TblPosCalcMain[[#This Row],[Select Retirement System]],TblRetirementOPEBs[],10,FALSE))</f>
        <v/>
      </c>
      <c r="AT30" s="30" t="str">
        <f>IF(ISBLANK(TblPosCalcMain[[#This Row],[Select Retirement System]]),"",VLOOKUP(TblPosCalcMain[[#This Row],[Select Retirement System]],TblRetirementOPEBs[],11,FALSE))</f>
        <v/>
      </c>
      <c r="AU30" s="30" t="str">
        <f>IF(ISBLANK(TblPosCalcMain[[#This Row],[Select Retirement System]]),"",VLOOKUP(TblPosCalcMain[[#This Row],[Select Retirement System]],TblRetirementOPEBs[],12,FALSE))</f>
        <v/>
      </c>
      <c r="AV30" s="37" t="str">
        <f>IF(ISBLANK(TblPosCalcMain[[#This Row],[Select Retirement System]]),"",VLOOKUP(TblPosCalcMain[[#This Row],[Select Retirement System]],TblRetirementOPEBs[],2,FALSE))</f>
        <v/>
      </c>
      <c r="AW30" s="30" t="str">
        <f>IF(ISBLANK(TblPosCalcMain[[#This Row],[Select Retirement System]]),"",VLOOKUP(TblPosCalcMain[[#This Row],[Select Retirement System]],TblRetirementOPEBs[],3,FALSE))</f>
        <v/>
      </c>
      <c r="AX30" s="30" t="str">
        <f>IF(ISBLANK(TblPosCalcMain[[#This Row],[Select Retirement System]]),"",VLOOKUP(TblPosCalcMain[[#This Row],[Select Retirement System]],TblRetirementOPEBs[],4,FALSE))</f>
        <v/>
      </c>
      <c r="AY30" s="38" t="str">
        <f>IF(ISBLANK(TblPosCalcMain[[#This Row],[Select Retirement System]]),"",VLOOKUP(TblPosCalcMain[[#This Row],[Select Retirement System]],TblRetirementOPEBs[],13,FALSE))</f>
        <v/>
      </c>
      <c r="AZ30" s="39" t="str">
        <f>IF(ISBLANK(TblPosCalcMain[[#This Row],[Select Retirement System]]),"",VLOOKUP(TblPosCalcMain[[#This Row],[Select Retirement System]],TblRetirementOPEBs[],14,FALSE))</f>
        <v/>
      </c>
      <c r="BA30" s="39" t="str">
        <f>IF(ISBLANK(TblPosCalcMain[[#This Row],[Select Retirement System]]),"",VLOOKUP(TblPosCalcMain[[#This Row],[Select Retirement System]],TblRetirementOPEBs[],15,FALSE))</f>
        <v/>
      </c>
      <c r="BB30" s="38" t="str">
        <f>IF(ISBLANK(TblPosCalcMain[[#This Row],[Select Retirement System]]),"",VLOOKUP(TblPosCalcMain[[#This Row],[Select Retirement System]],TblRetirementOPEBs[],16,FALSE))</f>
        <v/>
      </c>
      <c r="BC30" s="39" t="str">
        <f>IF(ISBLANK(TblPosCalcMain[[#This Row],[Select Retirement System]]),"",VLOOKUP(TblPosCalcMain[[#This Row],[Select Retirement System]],TblRetirementOPEBs[],17,FALSE))</f>
        <v/>
      </c>
      <c r="BD30" s="39" t="str">
        <f>IF(ISBLANK(TblPosCalcMain[[#This Row],[Select Retirement System]]),"",VLOOKUP(TblPosCalcMain[[#This Row],[Select Retirement System]],TblRetirementOPEBs[],18,FALSE))</f>
        <v/>
      </c>
      <c r="BE30" s="38" t="str">
        <f>IF(ISBLANK(TblPosCalcMain[[#This Row],[Select Retirement System]]),"",VLOOKUP(TblPosCalcMain[[#This Row],[Select Retirement System]],TblRetirementOPEBs[],19,FALSE))</f>
        <v/>
      </c>
      <c r="BF30" s="39" t="str">
        <f>IF(ISBLANK(TblPosCalcMain[[#This Row],[Select Retirement System]]),"",VLOOKUP(TblPosCalcMain[[#This Row],[Select Retirement System]],TblRetirementOPEBs[],20,FALSE))</f>
        <v/>
      </c>
      <c r="BG30" s="39" t="str">
        <f>IF(ISBLANK(TblPosCalcMain[[#This Row],[Select Retirement System]]),"",VLOOKUP(TblPosCalcMain[[#This Row],[Select Retirement System]],TblRetirementOPEBs[],21,FALSE))</f>
        <v/>
      </c>
      <c r="BH30" s="29" t="str">
        <f>IF(ISBLANK(TblPosCalcMain[[#This Row],[Select Retirement System]]),"",VLOOKUP(TblPosCalcMain[[#This Row],[Select Retirement System]],TblRetirementOPEBs[],22,FALSE))</f>
        <v/>
      </c>
      <c r="BI30" s="31" t="str">
        <f>IF(ISBLANK(TblPosCalcMain[[#This Row],[Select Retirement System]]),"",VLOOKUP(TblPosCalcMain[[#This Row],[Select Retirement System]],TblRetirementOPEBs[],23,FALSE))</f>
        <v/>
      </c>
      <c r="BJ30" s="31" t="str">
        <f>IF(ISBLANK(TblPosCalcMain[[#This Row],[Select Retirement System]]),"",VLOOKUP(TblPosCalcMain[[#This Row],[Select Retirement System]],TblRetirementOPEBs[],24,FALSE))</f>
        <v/>
      </c>
      <c r="BK30" s="29" t="str">
        <f>IF(ISBLANK(TblPosCalcMain[[#This Row],[Select Health Plan]]),"",VLOOKUP(TblPosCalcMain[[#This Row],[Select Health Plan]],TblHealthPlans[],4,FALSE))</f>
        <v/>
      </c>
      <c r="BL30" s="26" t="str">
        <f>IF(ISBLANK(TblPosCalcMain[[#This Row],[Select Health Plan]]),"",VLOOKUP(TblPosCalcMain[[#This Row],[Select Health Plan]],TblHealthPlans[],5,FALSE))</f>
        <v/>
      </c>
      <c r="BM30" s="26" t="str">
        <f>IF(ISBLANK(TblPosCalcMain[[#This Row],[Select Health Plan]]),"",VLOOKUP(TblPosCalcMain[[#This Row],[Select Health Plan]],TblHealthPlans[],6,FALSE))</f>
        <v/>
      </c>
    </row>
    <row r="31" spans="3:65" x14ac:dyDescent="0.35">
      <c r="C31" s="9"/>
      <c r="D31" s="40"/>
      <c r="E31" s="40"/>
      <c r="F31" s="9"/>
      <c r="G31" s="9"/>
      <c r="H31" s="17"/>
      <c r="I31" s="26"/>
      <c r="J31" s="9"/>
      <c r="K31" s="17"/>
      <c r="L31" s="17"/>
      <c r="M31" s="25"/>
      <c r="N31" s="25"/>
      <c r="O31" s="26">
        <f>ROUND(TblPosCalcMain[[#This Row],[Enter Position Count Year 1]]*TblPosCalcMain[[#This Row],[Enter Annual Salary]]*(TblPosCalcMain[[#This Row],[Enter Pay Periods Year 1]]/24),0)</f>
        <v>0</v>
      </c>
      <c r="P31" s="26">
        <f>ROUND(TblPosCalcMain[[#This Row],[Enter Position Count Year 2]]*TblPosCalcMain[[#This Row],[Enter Annual Salary]]*(TblPosCalcMain[[#This Row],[Enter Pay Periods Year 2]]/24),0)</f>
        <v>0</v>
      </c>
      <c r="Q31"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31"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31" s="26">
        <f>IF(TblPosCalcMain[[#This Row],[Salary Cost Yr1]]=0,0,ROUND(TblPosCalcMain[[#This Row],[Salary Cost Yr1]]*TblPosCalcMain[[#This Row],[Medicare Rate Yr1]],0))</f>
        <v>0</v>
      </c>
      <c r="T31" s="26">
        <f>IF(TblPosCalcMain[[#This Row],[Salary Cost Yr2]]=0,0,ROUND(TblPosCalcMain[[#This Row],[Salary Cost Yr2]]*TblPosCalcMain[[#This Row],[Medicare Rate Yr2]],0))</f>
        <v>0</v>
      </c>
      <c r="U31" s="26">
        <f>IF(TblPosCalcMain[[#This Row],[Salary Cost Yr1]]=0,0,ROUND(TblPosCalcMain[[#This Row],[Salary Cost Yr1]]*TblPosCalcMain[[#This Row],[Retirement Rate Yr1]],0))</f>
        <v>0</v>
      </c>
      <c r="V31" s="26">
        <f>IF(TblPosCalcMain[[#This Row],[Salary Cost Yr2]]=0,0,ROUND(TblPosCalcMain[[#This Row],[Salary Cost Yr2]]*TblPosCalcMain[[#This Row],[Retirement Rate Yr2]],0))</f>
        <v>0</v>
      </c>
      <c r="W31" s="26">
        <f>IF(TblPosCalcMain[[#This Row],[Salary Cost Yr1]]=0,0,ROUND(TblPosCalcMain[[#This Row],[Salary Cost Yr1]]*TblPosCalcMain[[#This Row],[Group Life Rate Yr1]],0))</f>
        <v>0</v>
      </c>
      <c r="X31" s="26">
        <f>IF(TblPosCalcMain[[#This Row],[Salary Cost Yr2]]=0,0,ROUND(TblPosCalcMain[[#This Row],[Salary Cost Yr2]]*TblPosCalcMain[[#This Row],[Group Life Rate Yr2]],0))</f>
        <v>0</v>
      </c>
      <c r="Y31" s="26">
        <f>IF(TblPosCalcMain[[#This Row],[Salary Cost Yr1]]=0,0,ROUND(TblPosCalcMain[[#This Row],[Salary Cost Yr1]]*TblPosCalcMain[[#This Row],[Retiree Health Cred Rate Yr1]],0))</f>
        <v>0</v>
      </c>
      <c r="Z31" s="26">
        <f>IF(TblPosCalcMain[[#This Row],[Salary Cost Yr2]]=0,0,ROUND(TblPosCalcMain[[#This Row],[Salary Cost Yr2]]*TblPosCalcMain[[#This Row],[Retiree Health Cred Rate Yr2]],0))</f>
        <v>0</v>
      </c>
      <c r="AA31" s="26">
        <f>IF(TblPosCalcMain[[#This Row],[Salary Cost Yr1]]=0,0,ROUND(TblPosCalcMain[[#This Row],[Salary Cost Yr1]]*TblPosCalcMain[[#This Row],[Disability Rate Yr1]],0))</f>
        <v>0</v>
      </c>
      <c r="AB31" s="26">
        <f>IF(TblPosCalcMain[[#This Row],[Salary Cost Yr2]]=0,0,ROUND(TblPosCalcMain[[#This Row],[Salary Cost Yr2]]*TblPosCalcMain[[#This Row],[Disability Rate Yr2]],0))</f>
        <v>0</v>
      </c>
      <c r="AC31" s="26">
        <f>IF(TblPosCalcMain[[#This Row],[Deferred Comp Participant?]]="Yes",ROUND((TblPosCalcMain[[#This Row],[Enter Pay Periods Year 1]]*TblPosCalcMain[[#This Row],[Deferred Comp Match  Per Pay Period Yr1]])*TblPosCalcMain[[#This Row],[Enter Position Count Year 1]],0),0)</f>
        <v>0</v>
      </c>
      <c r="AD31" s="26">
        <f>IF(TblPosCalcMain[[#This Row],[Deferred Comp Participant?]]="Yes",ROUND((TblPosCalcMain[[#This Row],[Enter Pay Periods Year 2]]*TblPosCalcMain[[#This Row],[Deferred Comp Match  Per Pay Period Yr2]])*TblPosCalcMain[[#This Row],[Enter Position Count Year 2]],0),0)</f>
        <v>0</v>
      </c>
      <c r="AE31" s="26">
        <f>IF(ISBLANK(TblPosCalcMain[[#This Row],[Select Health Plan]]),0,ROUND(((TblPosCalcMain[[#This Row],[Health Insurance Premium Yr1]]/24)*TblPosCalcMain[[#This Row],[Enter Pay Periods Year 1]])*TblPosCalcMain[[#This Row],[Enter Position Count Year 1]],0))</f>
        <v>0</v>
      </c>
      <c r="AF31" s="26">
        <f>IF(ISBLANK(TblPosCalcMain[[#This Row],[Select Health Plan]]),0,ROUND(((TblPosCalcMain[[#This Row],[Health Insurance Premium Yr2]]/24)*TblPosCalcMain[[#This Row],[Enter Pay Periods Year 2]])*TblPosCalcMain[[#This Row],[Enter Position Count Year 2]],0))</f>
        <v>0</v>
      </c>
      <c r="AG31"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31"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31"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31"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31" s="29" t="str">
        <f>IF(ISBLANK(TblPosCalcMain[[#This Row],[Select Salary Subobject]]),"",VLOOKUP(TblPosCalcMain[[#This Row],[Select Salary Subobject]],TblSalarySubobjects[],2,FALSE))</f>
        <v/>
      </c>
      <c r="AL31" s="29" t="str">
        <f>IF(ISBLANK(TblPosCalcMain[[#This Row],[Select Salary Subobject]]),"",VLOOKUP(TblPosCalcMain[[#This Row],[Select Salary Subobject]],TblSalarySubobjects[],4,FALSE))</f>
        <v/>
      </c>
      <c r="AM31" s="29" t="str">
        <f>IF(ISBLANK(TblPosCalcMain[[#This Row],[Select Salary Subobject]]),"",VLOOKUP(TblPosCalcMain[[#This Row],[Select Salary Subobject]],TblSalarySubobjects[],5,FALSE))</f>
        <v/>
      </c>
      <c r="AN31" s="29" t="str">
        <f>IF(ISBLANK(TblPosCalcMain[[#This Row],[Select Retirement System]]),"",VLOOKUP(TblPosCalcMain[[#This Row],[Select Retirement System]],TblRetirementOPEBs[],5,FALSE))</f>
        <v/>
      </c>
      <c r="AO31" s="30" t="str">
        <f>IF(ISBLANK(TblPosCalcMain[[#This Row],[Select Retirement System]]),"",VLOOKUP(TblPosCalcMain[[#This Row],[Select Retirement System]],TblRetirementOPEBs[],6,FALSE))</f>
        <v/>
      </c>
      <c r="AP31" s="30" t="str">
        <f>IF(ISBLANK(TblPosCalcMain[[#This Row],[Select Retirement System]]),"",VLOOKUP(TblPosCalcMain[[#This Row],[Select Retirement System]],TblRetirementOPEBs[],7,FALSE))</f>
        <v/>
      </c>
      <c r="AQ31" s="31" t="str">
        <f>IF(ISBLANK(TblPosCalcMain[[#This Row],[Select Retirement System]]),"",VLOOKUP(TblPosCalcMain[[#This Row],[Select Retirement System]],TblRetirementOPEBs[],8,FALSE))</f>
        <v/>
      </c>
      <c r="AR31" s="31" t="str">
        <f>IF(ISBLANK(TblPosCalcMain[[#This Row],[Select Retirement System]]),"",VLOOKUP(TblPosCalcMain[[#This Row],[Select Retirement System]],TblRetirementOPEBs[],9,FALSE))</f>
        <v/>
      </c>
      <c r="AS31" s="37" t="str">
        <f>IF(ISBLANK(TblPosCalcMain[[#This Row],[Select Retirement System]]),"",VLOOKUP(TblPosCalcMain[[#This Row],[Select Retirement System]],TblRetirementOPEBs[],10,FALSE))</f>
        <v/>
      </c>
      <c r="AT31" s="30" t="str">
        <f>IF(ISBLANK(TblPosCalcMain[[#This Row],[Select Retirement System]]),"",VLOOKUP(TblPosCalcMain[[#This Row],[Select Retirement System]],TblRetirementOPEBs[],11,FALSE))</f>
        <v/>
      </c>
      <c r="AU31" s="30" t="str">
        <f>IF(ISBLANK(TblPosCalcMain[[#This Row],[Select Retirement System]]),"",VLOOKUP(TblPosCalcMain[[#This Row],[Select Retirement System]],TblRetirementOPEBs[],12,FALSE))</f>
        <v/>
      </c>
      <c r="AV31" s="37" t="str">
        <f>IF(ISBLANK(TblPosCalcMain[[#This Row],[Select Retirement System]]),"",VLOOKUP(TblPosCalcMain[[#This Row],[Select Retirement System]],TblRetirementOPEBs[],2,FALSE))</f>
        <v/>
      </c>
      <c r="AW31" s="30" t="str">
        <f>IF(ISBLANK(TblPosCalcMain[[#This Row],[Select Retirement System]]),"",VLOOKUP(TblPosCalcMain[[#This Row],[Select Retirement System]],TblRetirementOPEBs[],3,FALSE))</f>
        <v/>
      </c>
      <c r="AX31" s="30" t="str">
        <f>IF(ISBLANK(TblPosCalcMain[[#This Row],[Select Retirement System]]),"",VLOOKUP(TblPosCalcMain[[#This Row],[Select Retirement System]],TblRetirementOPEBs[],4,FALSE))</f>
        <v/>
      </c>
      <c r="AY31" s="38" t="str">
        <f>IF(ISBLANK(TblPosCalcMain[[#This Row],[Select Retirement System]]),"",VLOOKUP(TblPosCalcMain[[#This Row],[Select Retirement System]],TblRetirementOPEBs[],13,FALSE))</f>
        <v/>
      </c>
      <c r="AZ31" s="39" t="str">
        <f>IF(ISBLANK(TblPosCalcMain[[#This Row],[Select Retirement System]]),"",VLOOKUP(TblPosCalcMain[[#This Row],[Select Retirement System]],TblRetirementOPEBs[],14,FALSE))</f>
        <v/>
      </c>
      <c r="BA31" s="39" t="str">
        <f>IF(ISBLANK(TblPosCalcMain[[#This Row],[Select Retirement System]]),"",VLOOKUP(TblPosCalcMain[[#This Row],[Select Retirement System]],TblRetirementOPEBs[],15,FALSE))</f>
        <v/>
      </c>
      <c r="BB31" s="38" t="str">
        <f>IF(ISBLANK(TblPosCalcMain[[#This Row],[Select Retirement System]]),"",VLOOKUP(TblPosCalcMain[[#This Row],[Select Retirement System]],TblRetirementOPEBs[],16,FALSE))</f>
        <v/>
      </c>
      <c r="BC31" s="39" t="str">
        <f>IF(ISBLANK(TblPosCalcMain[[#This Row],[Select Retirement System]]),"",VLOOKUP(TblPosCalcMain[[#This Row],[Select Retirement System]],TblRetirementOPEBs[],17,FALSE))</f>
        <v/>
      </c>
      <c r="BD31" s="39" t="str">
        <f>IF(ISBLANK(TblPosCalcMain[[#This Row],[Select Retirement System]]),"",VLOOKUP(TblPosCalcMain[[#This Row],[Select Retirement System]],TblRetirementOPEBs[],18,FALSE))</f>
        <v/>
      </c>
      <c r="BE31" s="38" t="str">
        <f>IF(ISBLANK(TblPosCalcMain[[#This Row],[Select Retirement System]]),"",VLOOKUP(TblPosCalcMain[[#This Row],[Select Retirement System]],TblRetirementOPEBs[],19,FALSE))</f>
        <v/>
      </c>
      <c r="BF31" s="39" t="str">
        <f>IF(ISBLANK(TblPosCalcMain[[#This Row],[Select Retirement System]]),"",VLOOKUP(TblPosCalcMain[[#This Row],[Select Retirement System]],TblRetirementOPEBs[],20,FALSE))</f>
        <v/>
      </c>
      <c r="BG31" s="39" t="str">
        <f>IF(ISBLANK(TblPosCalcMain[[#This Row],[Select Retirement System]]),"",VLOOKUP(TblPosCalcMain[[#This Row],[Select Retirement System]],TblRetirementOPEBs[],21,FALSE))</f>
        <v/>
      </c>
      <c r="BH31" s="29" t="str">
        <f>IF(ISBLANK(TblPosCalcMain[[#This Row],[Select Retirement System]]),"",VLOOKUP(TblPosCalcMain[[#This Row],[Select Retirement System]],TblRetirementOPEBs[],22,FALSE))</f>
        <v/>
      </c>
      <c r="BI31" s="31" t="str">
        <f>IF(ISBLANK(TblPosCalcMain[[#This Row],[Select Retirement System]]),"",VLOOKUP(TblPosCalcMain[[#This Row],[Select Retirement System]],TblRetirementOPEBs[],23,FALSE))</f>
        <v/>
      </c>
      <c r="BJ31" s="31" t="str">
        <f>IF(ISBLANK(TblPosCalcMain[[#This Row],[Select Retirement System]]),"",VLOOKUP(TblPosCalcMain[[#This Row],[Select Retirement System]],TblRetirementOPEBs[],24,FALSE))</f>
        <v/>
      </c>
      <c r="BK31" s="29" t="str">
        <f>IF(ISBLANK(TblPosCalcMain[[#This Row],[Select Health Plan]]),"",VLOOKUP(TblPosCalcMain[[#This Row],[Select Health Plan]],TblHealthPlans[],4,FALSE))</f>
        <v/>
      </c>
      <c r="BL31" s="26" t="str">
        <f>IF(ISBLANK(TblPosCalcMain[[#This Row],[Select Health Plan]]),"",VLOOKUP(TblPosCalcMain[[#This Row],[Select Health Plan]],TblHealthPlans[],5,FALSE))</f>
        <v/>
      </c>
      <c r="BM31" s="26" t="str">
        <f>IF(ISBLANK(TblPosCalcMain[[#This Row],[Select Health Plan]]),"",VLOOKUP(TblPosCalcMain[[#This Row],[Select Health Plan]],TblHealthPlans[],6,FALSE))</f>
        <v/>
      </c>
    </row>
    <row r="32" spans="3:65" x14ac:dyDescent="0.35">
      <c r="C32" s="9"/>
      <c r="D32" s="40"/>
      <c r="E32" s="40"/>
      <c r="F32" s="9"/>
      <c r="G32" s="9"/>
      <c r="H32" s="17"/>
      <c r="I32" s="26"/>
      <c r="J32" s="9"/>
      <c r="K32" s="17"/>
      <c r="L32" s="17"/>
      <c r="M32" s="25"/>
      <c r="N32" s="25"/>
      <c r="O32" s="26">
        <f>ROUND(TblPosCalcMain[[#This Row],[Enter Position Count Year 1]]*TblPosCalcMain[[#This Row],[Enter Annual Salary]]*(TblPosCalcMain[[#This Row],[Enter Pay Periods Year 1]]/24),0)</f>
        <v>0</v>
      </c>
      <c r="P32" s="26">
        <f>ROUND(TblPosCalcMain[[#This Row],[Enter Position Count Year 2]]*TblPosCalcMain[[#This Row],[Enter Annual Salary]]*(TblPosCalcMain[[#This Row],[Enter Pay Periods Year 2]]/24),0)</f>
        <v>0</v>
      </c>
      <c r="Q32"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32"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32" s="26">
        <f>IF(TblPosCalcMain[[#This Row],[Salary Cost Yr1]]=0,0,ROUND(TblPosCalcMain[[#This Row],[Salary Cost Yr1]]*TblPosCalcMain[[#This Row],[Medicare Rate Yr1]],0))</f>
        <v>0</v>
      </c>
      <c r="T32" s="26">
        <f>IF(TblPosCalcMain[[#This Row],[Salary Cost Yr2]]=0,0,ROUND(TblPosCalcMain[[#This Row],[Salary Cost Yr2]]*TblPosCalcMain[[#This Row],[Medicare Rate Yr2]],0))</f>
        <v>0</v>
      </c>
      <c r="U32" s="26">
        <f>IF(TblPosCalcMain[[#This Row],[Salary Cost Yr1]]=0,0,ROUND(TblPosCalcMain[[#This Row],[Salary Cost Yr1]]*TblPosCalcMain[[#This Row],[Retirement Rate Yr1]],0))</f>
        <v>0</v>
      </c>
      <c r="V32" s="26">
        <f>IF(TblPosCalcMain[[#This Row],[Salary Cost Yr2]]=0,0,ROUND(TblPosCalcMain[[#This Row],[Salary Cost Yr2]]*TblPosCalcMain[[#This Row],[Retirement Rate Yr2]],0))</f>
        <v>0</v>
      </c>
      <c r="W32" s="26">
        <f>IF(TblPosCalcMain[[#This Row],[Salary Cost Yr1]]=0,0,ROUND(TblPosCalcMain[[#This Row],[Salary Cost Yr1]]*TblPosCalcMain[[#This Row],[Group Life Rate Yr1]],0))</f>
        <v>0</v>
      </c>
      <c r="X32" s="26">
        <f>IF(TblPosCalcMain[[#This Row],[Salary Cost Yr2]]=0,0,ROUND(TblPosCalcMain[[#This Row],[Salary Cost Yr2]]*TblPosCalcMain[[#This Row],[Group Life Rate Yr2]],0))</f>
        <v>0</v>
      </c>
      <c r="Y32" s="26">
        <f>IF(TblPosCalcMain[[#This Row],[Salary Cost Yr1]]=0,0,ROUND(TblPosCalcMain[[#This Row],[Salary Cost Yr1]]*TblPosCalcMain[[#This Row],[Retiree Health Cred Rate Yr1]],0))</f>
        <v>0</v>
      </c>
      <c r="Z32" s="26">
        <f>IF(TblPosCalcMain[[#This Row],[Salary Cost Yr2]]=0,0,ROUND(TblPosCalcMain[[#This Row],[Salary Cost Yr2]]*TblPosCalcMain[[#This Row],[Retiree Health Cred Rate Yr2]],0))</f>
        <v>0</v>
      </c>
      <c r="AA32" s="26">
        <f>IF(TblPosCalcMain[[#This Row],[Salary Cost Yr1]]=0,0,ROUND(TblPosCalcMain[[#This Row],[Salary Cost Yr1]]*TblPosCalcMain[[#This Row],[Disability Rate Yr1]],0))</f>
        <v>0</v>
      </c>
      <c r="AB32" s="26">
        <f>IF(TblPosCalcMain[[#This Row],[Salary Cost Yr2]]=0,0,ROUND(TblPosCalcMain[[#This Row],[Salary Cost Yr2]]*TblPosCalcMain[[#This Row],[Disability Rate Yr2]],0))</f>
        <v>0</v>
      </c>
      <c r="AC32" s="26">
        <f>IF(TblPosCalcMain[[#This Row],[Deferred Comp Participant?]]="Yes",ROUND((TblPosCalcMain[[#This Row],[Enter Pay Periods Year 1]]*TblPosCalcMain[[#This Row],[Deferred Comp Match  Per Pay Period Yr1]])*TblPosCalcMain[[#This Row],[Enter Position Count Year 1]],0),0)</f>
        <v>0</v>
      </c>
      <c r="AD32" s="26">
        <f>IF(TblPosCalcMain[[#This Row],[Deferred Comp Participant?]]="Yes",ROUND((TblPosCalcMain[[#This Row],[Enter Pay Periods Year 2]]*TblPosCalcMain[[#This Row],[Deferred Comp Match  Per Pay Period Yr2]])*TblPosCalcMain[[#This Row],[Enter Position Count Year 2]],0),0)</f>
        <v>0</v>
      </c>
      <c r="AE32" s="26">
        <f>IF(ISBLANK(TblPosCalcMain[[#This Row],[Select Health Plan]]),0,ROUND(((TblPosCalcMain[[#This Row],[Health Insurance Premium Yr1]]/24)*TblPosCalcMain[[#This Row],[Enter Pay Periods Year 1]])*TblPosCalcMain[[#This Row],[Enter Position Count Year 1]],0))</f>
        <v>0</v>
      </c>
      <c r="AF32" s="26">
        <f>IF(ISBLANK(TblPosCalcMain[[#This Row],[Select Health Plan]]),0,ROUND(((TblPosCalcMain[[#This Row],[Health Insurance Premium Yr2]]/24)*TblPosCalcMain[[#This Row],[Enter Pay Periods Year 2]])*TblPosCalcMain[[#This Row],[Enter Position Count Year 2]],0))</f>
        <v>0</v>
      </c>
      <c r="AG32"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32"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32"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32"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32" s="29" t="str">
        <f>IF(ISBLANK(TblPosCalcMain[[#This Row],[Select Salary Subobject]]),"",VLOOKUP(TblPosCalcMain[[#This Row],[Select Salary Subobject]],TblSalarySubobjects[],2,FALSE))</f>
        <v/>
      </c>
      <c r="AL32" s="29" t="str">
        <f>IF(ISBLANK(TblPosCalcMain[[#This Row],[Select Salary Subobject]]),"",VLOOKUP(TblPosCalcMain[[#This Row],[Select Salary Subobject]],TblSalarySubobjects[],4,FALSE))</f>
        <v/>
      </c>
      <c r="AM32" s="29" t="str">
        <f>IF(ISBLANK(TblPosCalcMain[[#This Row],[Select Salary Subobject]]),"",VLOOKUP(TblPosCalcMain[[#This Row],[Select Salary Subobject]],TblSalarySubobjects[],5,FALSE))</f>
        <v/>
      </c>
      <c r="AN32" s="29" t="str">
        <f>IF(ISBLANK(TblPosCalcMain[[#This Row],[Select Retirement System]]),"",VLOOKUP(TblPosCalcMain[[#This Row],[Select Retirement System]],TblRetirementOPEBs[],5,FALSE))</f>
        <v/>
      </c>
      <c r="AO32" s="30" t="str">
        <f>IF(ISBLANK(TblPosCalcMain[[#This Row],[Select Retirement System]]),"",VLOOKUP(TblPosCalcMain[[#This Row],[Select Retirement System]],TblRetirementOPEBs[],6,FALSE))</f>
        <v/>
      </c>
      <c r="AP32" s="30" t="str">
        <f>IF(ISBLANK(TblPosCalcMain[[#This Row],[Select Retirement System]]),"",VLOOKUP(TblPosCalcMain[[#This Row],[Select Retirement System]],TblRetirementOPEBs[],7,FALSE))</f>
        <v/>
      </c>
      <c r="AQ32" s="31" t="str">
        <f>IF(ISBLANK(TblPosCalcMain[[#This Row],[Select Retirement System]]),"",VLOOKUP(TblPosCalcMain[[#This Row],[Select Retirement System]],TblRetirementOPEBs[],8,FALSE))</f>
        <v/>
      </c>
      <c r="AR32" s="31" t="str">
        <f>IF(ISBLANK(TblPosCalcMain[[#This Row],[Select Retirement System]]),"",VLOOKUP(TblPosCalcMain[[#This Row],[Select Retirement System]],TblRetirementOPEBs[],9,FALSE))</f>
        <v/>
      </c>
      <c r="AS32" s="37" t="str">
        <f>IF(ISBLANK(TblPosCalcMain[[#This Row],[Select Retirement System]]),"",VLOOKUP(TblPosCalcMain[[#This Row],[Select Retirement System]],TblRetirementOPEBs[],10,FALSE))</f>
        <v/>
      </c>
      <c r="AT32" s="30" t="str">
        <f>IF(ISBLANK(TblPosCalcMain[[#This Row],[Select Retirement System]]),"",VLOOKUP(TblPosCalcMain[[#This Row],[Select Retirement System]],TblRetirementOPEBs[],11,FALSE))</f>
        <v/>
      </c>
      <c r="AU32" s="30" t="str">
        <f>IF(ISBLANK(TblPosCalcMain[[#This Row],[Select Retirement System]]),"",VLOOKUP(TblPosCalcMain[[#This Row],[Select Retirement System]],TblRetirementOPEBs[],12,FALSE))</f>
        <v/>
      </c>
      <c r="AV32" s="37" t="str">
        <f>IF(ISBLANK(TblPosCalcMain[[#This Row],[Select Retirement System]]),"",VLOOKUP(TblPosCalcMain[[#This Row],[Select Retirement System]],TblRetirementOPEBs[],2,FALSE))</f>
        <v/>
      </c>
      <c r="AW32" s="30" t="str">
        <f>IF(ISBLANK(TblPosCalcMain[[#This Row],[Select Retirement System]]),"",VLOOKUP(TblPosCalcMain[[#This Row],[Select Retirement System]],TblRetirementOPEBs[],3,FALSE))</f>
        <v/>
      </c>
      <c r="AX32" s="30" t="str">
        <f>IF(ISBLANK(TblPosCalcMain[[#This Row],[Select Retirement System]]),"",VLOOKUP(TblPosCalcMain[[#This Row],[Select Retirement System]],TblRetirementOPEBs[],4,FALSE))</f>
        <v/>
      </c>
      <c r="AY32" s="38" t="str">
        <f>IF(ISBLANK(TblPosCalcMain[[#This Row],[Select Retirement System]]),"",VLOOKUP(TblPosCalcMain[[#This Row],[Select Retirement System]],TblRetirementOPEBs[],13,FALSE))</f>
        <v/>
      </c>
      <c r="AZ32" s="39" t="str">
        <f>IF(ISBLANK(TblPosCalcMain[[#This Row],[Select Retirement System]]),"",VLOOKUP(TblPosCalcMain[[#This Row],[Select Retirement System]],TblRetirementOPEBs[],14,FALSE))</f>
        <v/>
      </c>
      <c r="BA32" s="39" t="str">
        <f>IF(ISBLANK(TblPosCalcMain[[#This Row],[Select Retirement System]]),"",VLOOKUP(TblPosCalcMain[[#This Row],[Select Retirement System]],TblRetirementOPEBs[],15,FALSE))</f>
        <v/>
      </c>
      <c r="BB32" s="38" t="str">
        <f>IF(ISBLANK(TblPosCalcMain[[#This Row],[Select Retirement System]]),"",VLOOKUP(TblPosCalcMain[[#This Row],[Select Retirement System]],TblRetirementOPEBs[],16,FALSE))</f>
        <v/>
      </c>
      <c r="BC32" s="39" t="str">
        <f>IF(ISBLANK(TblPosCalcMain[[#This Row],[Select Retirement System]]),"",VLOOKUP(TblPosCalcMain[[#This Row],[Select Retirement System]],TblRetirementOPEBs[],17,FALSE))</f>
        <v/>
      </c>
      <c r="BD32" s="39" t="str">
        <f>IF(ISBLANK(TblPosCalcMain[[#This Row],[Select Retirement System]]),"",VLOOKUP(TblPosCalcMain[[#This Row],[Select Retirement System]],TblRetirementOPEBs[],18,FALSE))</f>
        <v/>
      </c>
      <c r="BE32" s="38" t="str">
        <f>IF(ISBLANK(TblPosCalcMain[[#This Row],[Select Retirement System]]),"",VLOOKUP(TblPosCalcMain[[#This Row],[Select Retirement System]],TblRetirementOPEBs[],19,FALSE))</f>
        <v/>
      </c>
      <c r="BF32" s="39" t="str">
        <f>IF(ISBLANK(TblPosCalcMain[[#This Row],[Select Retirement System]]),"",VLOOKUP(TblPosCalcMain[[#This Row],[Select Retirement System]],TblRetirementOPEBs[],20,FALSE))</f>
        <v/>
      </c>
      <c r="BG32" s="39" t="str">
        <f>IF(ISBLANK(TblPosCalcMain[[#This Row],[Select Retirement System]]),"",VLOOKUP(TblPosCalcMain[[#This Row],[Select Retirement System]],TblRetirementOPEBs[],21,FALSE))</f>
        <v/>
      </c>
      <c r="BH32" s="29" t="str">
        <f>IF(ISBLANK(TblPosCalcMain[[#This Row],[Select Retirement System]]),"",VLOOKUP(TblPosCalcMain[[#This Row],[Select Retirement System]],TblRetirementOPEBs[],22,FALSE))</f>
        <v/>
      </c>
      <c r="BI32" s="31" t="str">
        <f>IF(ISBLANK(TblPosCalcMain[[#This Row],[Select Retirement System]]),"",VLOOKUP(TblPosCalcMain[[#This Row],[Select Retirement System]],TblRetirementOPEBs[],23,FALSE))</f>
        <v/>
      </c>
      <c r="BJ32" s="31" t="str">
        <f>IF(ISBLANK(TblPosCalcMain[[#This Row],[Select Retirement System]]),"",VLOOKUP(TblPosCalcMain[[#This Row],[Select Retirement System]],TblRetirementOPEBs[],24,FALSE))</f>
        <v/>
      </c>
      <c r="BK32" s="29" t="str">
        <f>IF(ISBLANK(TblPosCalcMain[[#This Row],[Select Health Plan]]),"",VLOOKUP(TblPosCalcMain[[#This Row],[Select Health Plan]],TblHealthPlans[],4,FALSE))</f>
        <v/>
      </c>
      <c r="BL32" s="26" t="str">
        <f>IF(ISBLANK(TblPosCalcMain[[#This Row],[Select Health Plan]]),"",VLOOKUP(TblPosCalcMain[[#This Row],[Select Health Plan]],TblHealthPlans[],5,FALSE))</f>
        <v/>
      </c>
      <c r="BM32" s="26" t="str">
        <f>IF(ISBLANK(TblPosCalcMain[[#This Row],[Select Health Plan]]),"",VLOOKUP(TblPosCalcMain[[#This Row],[Select Health Plan]],TblHealthPlans[],6,FALSE))</f>
        <v/>
      </c>
    </row>
    <row r="33" spans="3:65" x14ac:dyDescent="0.35">
      <c r="C33" s="9"/>
      <c r="D33" s="40"/>
      <c r="E33" s="40"/>
      <c r="F33" s="9"/>
      <c r="G33" s="9"/>
      <c r="H33" s="17"/>
      <c r="I33" s="26"/>
      <c r="J33" s="9"/>
      <c r="K33" s="17"/>
      <c r="L33" s="17"/>
      <c r="M33" s="25"/>
      <c r="N33" s="25"/>
      <c r="O33" s="26">
        <f>ROUND(TblPosCalcMain[[#This Row],[Enter Position Count Year 1]]*TblPosCalcMain[[#This Row],[Enter Annual Salary]]*(TblPosCalcMain[[#This Row],[Enter Pay Periods Year 1]]/24),0)</f>
        <v>0</v>
      </c>
      <c r="P33" s="26">
        <f>ROUND(TblPosCalcMain[[#This Row],[Enter Position Count Year 2]]*TblPosCalcMain[[#This Row],[Enter Annual Salary]]*(TblPosCalcMain[[#This Row],[Enter Pay Periods Year 2]]/24),0)</f>
        <v>0</v>
      </c>
      <c r="Q33"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33"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33" s="26">
        <f>IF(TblPosCalcMain[[#This Row],[Salary Cost Yr1]]=0,0,ROUND(TblPosCalcMain[[#This Row],[Salary Cost Yr1]]*TblPosCalcMain[[#This Row],[Medicare Rate Yr1]],0))</f>
        <v>0</v>
      </c>
      <c r="T33" s="26">
        <f>IF(TblPosCalcMain[[#This Row],[Salary Cost Yr2]]=0,0,ROUND(TblPosCalcMain[[#This Row],[Salary Cost Yr2]]*TblPosCalcMain[[#This Row],[Medicare Rate Yr2]],0))</f>
        <v>0</v>
      </c>
      <c r="U33" s="26">
        <f>IF(TblPosCalcMain[[#This Row],[Salary Cost Yr1]]=0,0,ROUND(TblPosCalcMain[[#This Row],[Salary Cost Yr1]]*TblPosCalcMain[[#This Row],[Retirement Rate Yr1]],0))</f>
        <v>0</v>
      </c>
      <c r="V33" s="26">
        <f>IF(TblPosCalcMain[[#This Row],[Salary Cost Yr2]]=0,0,ROUND(TblPosCalcMain[[#This Row],[Salary Cost Yr2]]*TblPosCalcMain[[#This Row],[Retirement Rate Yr2]],0))</f>
        <v>0</v>
      </c>
      <c r="W33" s="26">
        <f>IF(TblPosCalcMain[[#This Row],[Salary Cost Yr1]]=0,0,ROUND(TblPosCalcMain[[#This Row],[Salary Cost Yr1]]*TblPosCalcMain[[#This Row],[Group Life Rate Yr1]],0))</f>
        <v>0</v>
      </c>
      <c r="X33" s="26">
        <f>IF(TblPosCalcMain[[#This Row],[Salary Cost Yr2]]=0,0,ROUND(TblPosCalcMain[[#This Row],[Salary Cost Yr2]]*TblPosCalcMain[[#This Row],[Group Life Rate Yr2]],0))</f>
        <v>0</v>
      </c>
      <c r="Y33" s="26">
        <f>IF(TblPosCalcMain[[#This Row],[Salary Cost Yr1]]=0,0,ROUND(TblPosCalcMain[[#This Row],[Salary Cost Yr1]]*TblPosCalcMain[[#This Row],[Retiree Health Cred Rate Yr1]],0))</f>
        <v>0</v>
      </c>
      <c r="Z33" s="26">
        <f>IF(TblPosCalcMain[[#This Row],[Salary Cost Yr2]]=0,0,ROUND(TblPosCalcMain[[#This Row],[Salary Cost Yr2]]*TblPosCalcMain[[#This Row],[Retiree Health Cred Rate Yr2]],0))</f>
        <v>0</v>
      </c>
      <c r="AA33" s="26">
        <f>IF(TblPosCalcMain[[#This Row],[Salary Cost Yr1]]=0,0,ROUND(TblPosCalcMain[[#This Row],[Salary Cost Yr1]]*TblPosCalcMain[[#This Row],[Disability Rate Yr1]],0))</f>
        <v>0</v>
      </c>
      <c r="AB33" s="26">
        <f>IF(TblPosCalcMain[[#This Row],[Salary Cost Yr2]]=0,0,ROUND(TblPosCalcMain[[#This Row],[Salary Cost Yr2]]*TblPosCalcMain[[#This Row],[Disability Rate Yr2]],0))</f>
        <v>0</v>
      </c>
      <c r="AC33" s="26">
        <f>IF(TblPosCalcMain[[#This Row],[Deferred Comp Participant?]]="Yes",ROUND((TblPosCalcMain[[#This Row],[Enter Pay Periods Year 1]]*TblPosCalcMain[[#This Row],[Deferred Comp Match  Per Pay Period Yr1]])*TblPosCalcMain[[#This Row],[Enter Position Count Year 1]],0),0)</f>
        <v>0</v>
      </c>
      <c r="AD33" s="26">
        <f>IF(TblPosCalcMain[[#This Row],[Deferred Comp Participant?]]="Yes",ROUND((TblPosCalcMain[[#This Row],[Enter Pay Periods Year 2]]*TblPosCalcMain[[#This Row],[Deferred Comp Match  Per Pay Period Yr2]])*TblPosCalcMain[[#This Row],[Enter Position Count Year 2]],0),0)</f>
        <v>0</v>
      </c>
      <c r="AE33" s="26">
        <f>IF(ISBLANK(TblPosCalcMain[[#This Row],[Select Health Plan]]),0,ROUND(((TblPosCalcMain[[#This Row],[Health Insurance Premium Yr1]]/24)*TblPosCalcMain[[#This Row],[Enter Pay Periods Year 1]])*TblPosCalcMain[[#This Row],[Enter Position Count Year 1]],0))</f>
        <v>0</v>
      </c>
      <c r="AF33" s="26">
        <f>IF(ISBLANK(TblPosCalcMain[[#This Row],[Select Health Plan]]),0,ROUND(((TblPosCalcMain[[#This Row],[Health Insurance Premium Yr2]]/24)*TblPosCalcMain[[#This Row],[Enter Pay Periods Year 2]])*TblPosCalcMain[[#This Row],[Enter Position Count Year 2]],0))</f>
        <v>0</v>
      </c>
      <c r="AG33"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33"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33"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33"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33" s="29" t="str">
        <f>IF(ISBLANK(TblPosCalcMain[[#This Row],[Select Salary Subobject]]),"",VLOOKUP(TblPosCalcMain[[#This Row],[Select Salary Subobject]],TblSalarySubobjects[],2,FALSE))</f>
        <v/>
      </c>
      <c r="AL33" s="29" t="str">
        <f>IF(ISBLANK(TblPosCalcMain[[#This Row],[Select Salary Subobject]]),"",VLOOKUP(TblPosCalcMain[[#This Row],[Select Salary Subobject]],TblSalarySubobjects[],4,FALSE))</f>
        <v/>
      </c>
      <c r="AM33" s="29" t="str">
        <f>IF(ISBLANK(TblPosCalcMain[[#This Row],[Select Salary Subobject]]),"",VLOOKUP(TblPosCalcMain[[#This Row],[Select Salary Subobject]],TblSalarySubobjects[],5,FALSE))</f>
        <v/>
      </c>
      <c r="AN33" s="29" t="str">
        <f>IF(ISBLANK(TblPosCalcMain[[#This Row],[Select Retirement System]]),"",VLOOKUP(TblPosCalcMain[[#This Row],[Select Retirement System]],TblRetirementOPEBs[],5,FALSE))</f>
        <v/>
      </c>
      <c r="AO33" s="30" t="str">
        <f>IF(ISBLANK(TblPosCalcMain[[#This Row],[Select Retirement System]]),"",VLOOKUP(TblPosCalcMain[[#This Row],[Select Retirement System]],TblRetirementOPEBs[],6,FALSE))</f>
        <v/>
      </c>
      <c r="AP33" s="30" t="str">
        <f>IF(ISBLANK(TblPosCalcMain[[#This Row],[Select Retirement System]]),"",VLOOKUP(TblPosCalcMain[[#This Row],[Select Retirement System]],TblRetirementOPEBs[],7,FALSE))</f>
        <v/>
      </c>
      <c r="AQ33" s="31" t="str">
        <f>IF(ISBLANK(TblPosCalcMain[[#This Row],[Select Retirement System]]),"",VLOOKUP(TblPosCalcMain[[#This Row],[Select Retirement System]],TblRetirementOPEBs[],8,FALSE))</f>
        <v/>
      </c>
      <c r="AR33" s="31" t="str">
        <f>IF(ISBLANK(TblPosCalcMain[[#This Row],[Select Retirement System]]),"",VLOOKUP(TblPosCalcMain[[#This Row],[Select Retirement System]],TblRetirementOPEBs[],9,FALSE))</f>
        <v/>
      </c>
      <c r="AS33" s="37" t="str">
        <f>IF(ISBLANK(TblPosCalcMain[[#This Row],[Select Retirement System]]),"",VLOOKUP(TblPosCalcMain[[#This Row],[Select Retirement System]],TblRetirementOPEBs[],10,FALSE))</f>
        <v/>
      </c>
      <c r="AT33" s="30" t="str">
        <f>IF(ISBLANK(TblPosCalcMain[[#This Row],[Select Retirement System]]),"",VLOOKUP(TblPosCalcMain[[#This Row],[Select Retirement System]],TblRetirementOPEBs[],11,FALSE))</f>
        <v/>
      </c>
      <c r="AU33" s="30" t="str">
        <f>IF(ISBLANK(TblPosCalcMain[[#This Row],[Select Retirement System]]),"",VLOOKUP(TblPosCalcMain[[#This Row],[Select Retirement System]],TblRetirementOPEBs[],12,FALSE))</f>
        <v/>
      </c>
      <c r="AV33" s="37" t="str">
        <f>IF(ISBLANK(TblPosCalcMain[[#This Row],[Select Retirement System]]),"",VLOOKUP(TblPosCalcMain[[#This Row],[Select Retirement System]],TblRetirementOPEBs[],2,FALSE))</f>
        <v/>
      </c>
      <c r="AW33" s="30" t="str">
        <f>IF(ISBLANK(TblPosCalcMain[[#This Row],[Select Retirement System]]),"",VLOOKUP(TblPosCalcMain[[#This Row],[Select Retirement System]],TblRetirementOPEBs[],3,FALSE))</f>
        <v/>
      </c>
      <c r="AX33" s="30" t="str">
        <f>IF(ISBLANK(TblPosCalcMain[[#This Row],[Select Retirement System]]),"",VLOOKUP(TblPosCalcMain[[#This Row],[Select Retirement System]],TblRetirementOPEBs[],4,FALSE))</f>
        <v/>
      </c>
      <c r="AY33" s="38" t="str">
        <f>IF(ISBLANK(TblPosCalcMain[[#This Row],[Select Retirement System]]),"",VLOOKUP(TblPosCalcMain[[#This Row],[Select Retirement System]],TblRetirementOPEBs[],13,FALSE))</f>
        <v/>
      </c>
      <c r="AZ33" s="39" t="str">
        <f>IF(ISBLANK(TblPosCalcMain[[#This Row],[Select Retirement System]]),"",VLOOKUP(TblPosCalcMain[[#This Row],[Select Retirement System]],TblRetirementOPEBs[],14,FALSE))</f>
        <v/>
      </c>
      <c r="BA33" s="39" t="str">
        <f>IF(ISBLANK(TblPosCalcMain[[#This Row],[Select Retirement System]]),"",VLOOKUP(TblPosCalcMain[[#This Row],[Select Retirement System]],TblRetirementOPEBs[],15,FALSE))</f>
        <v/>
      </c>
      <c r="BB33" s="38" t="str">
        <f>IF(ISBLANK(TblPosCalcMain[[#This Row],[Select Retirement System]]),"",VLOOKUP(TblPosCalcMain[[#This Row],[Select Retirement System]],TblRetirementOPEBs[],16,FALSE))</f>
        <v/>
      </c>
      <c r="BC33" s="39" t="str">
        <f>IF(ISBLANK(TblPosCalcMain[[#This Row],[Select Retirement System]]),"",VLOOKUP(TblPosCalcMain[[#This Row],[Select Retirement System]],TblRetirementOPEBs[],17,FALSE))</f>
        <v/>
      </c>
      <c r="BD33" s="39" t="str">
        <f>IF(ISBLANK(TblPosCalcMain[[#This Row],[Select Retirement System]]),"",VLOOKUP(TblPosCalcMain[[#This Row],[Select Retirement System]],TblRetirementOPEBs[],18,FALSE))</f>
        <v/>
      </c>
      <c r="BE33" s="38" t="str">
        <f>IF(ISBLANK(TblPosCalcMain[[#This Row],[Select Retirement System]]),"",VLOOKUP(TblPosCalcMain[[#This Row],[Select Retirement System]],TblRetirementOPEBs[],19,FALSE))</f>
        <v/>
      </c>
      <c r="BF33" s="39" t="str">
        <f>IF(ISBLANK(TblPosCalcMain[[#This Row],[Select Retirement System]]),"",VLOOKUP(TblPosCalcMain[[#This Row],[Select Retirement System]],TblRetirementOPEBs[],20,FALSE))</f>
        <v/>
      </c>
      <c r="BG33" s="39" t="str">
        <f>IF(ISBLANK(TblPosCalcMain[[#This Row],[Select Retirement System]]),"",VLOOKUP(TblPosCalcMain[[#This Row],[Select Retirement System]],TblRetirementOPEBs[],21,FALSE))</f>
        <v/>
      </c>
      <c r="BH33" s="29" t="str">
        <f>IF(ISBLANK(TblPosCalcMain[[#This Row],[Select Retirement System]]),"",VLOOKUP(TblPosCalcMain[[#This Row],[Select Retirement System]],TblRetirementOPEBs[],22,FALSE))</f>
        <v/>
      </c>
      <c r="BI33" s="31" t="str">
        <f>IF(ISBLANK(TblPosCalcMain[[#This Row],[Select Retirement System]]),"",VLOOKUP(TblPosCalcMain[[#This Row],[Select Retirement System]],TblRetirementOPEBs[],23,FALSE))</f>
        <v/>
      </c>
      <c r="BJ33" s="31" t="str">
        <f>IF(ISBLANK(TblPosCalcMain[[#This Row],[Select Retirement System]]),"",VLOOKUP(TblPosCalcMain[[#This Row],[Select Retirement System]],TblRetirementOPEBs[],24,FALSE))</f>
        <v/>
      </c>
      <c r="BK33" s="29" t="str">
        <f>IF(ISBLANK(TblPosCalcMain[[#This Row],[Select Health Plan]]),"",VLOOKUP(TblPosCalcMain[[#This Row],[Select Health Plan]],TblHealthPlans[],4,FALSE))</f>
        <v/>
      </c>
      <c r="BL33" s="26" t="str">
        <f>IF(ISBLANK(TblPosCalcMain[[#This Row],[Select Health Plan]]),"",VLOOKUP(TblPosCalcMain[[#This Row],[Select Health Plan]],TblHealthPlans[],5,FALSE))</f>
        <v/>
      </c>
      <c r="BM33" s="26" t="str">
        <f>IF(ISBLANK(TblPosCalcMain[[#This Row],[Select Health Plan]]),"",VLOOKUP(TblPosCalcMain[[#This Row],[Select Health Plan]],TblHealthPlans[],6,FALSE))</f>
        <v/>
      </c>
    </row>
    <row r="34" spans="3:65" x14ac:dyDescent="0.35">
      <c r="C34" s="9"/>
      <c r="D34" s="40"/>
      <c r="E34" s="40"/>
      <c r="F34" s="9"/>
      <c r="G34" s="9"/>
      <c r="H34" s="17"/>
      <c r="I34" s="26"/>
      <c r="J34" s="9"/>
      <c r="K34" s="17"/>
      <c r="L34" s="17"/>
      <c r="M34" s="25"/>
      <c r="N34" s="25"/>
      <c r="O34" s="26">
        <f>ROUND(TblPosCalcMain[[#This Row],[Enter Position Count Year 1]]*TblPosCalcMain[[#This Row],[Enter Annual Salary]]*(TblPosCalcMain[[#This Row],[Enter Pay Periods Year 1]]/24),0)</f>
        <v>0</v>
      </c>
      <c r="P34" s="26">
        <f>ROUND(TblPosCalcMain[[#This Row],[Enter Position Count Year 2]]*TblPosCalcMain[[#This Row],[Enter Annual Salary]]*(TblPosCalcMain[[#This Row],[Enter Pay Periods Year 2]]/24),0)</f>
        <v>0</v>
      </c>
      <c r="Q34"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34"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34" s="26">
        <f>IF(TblPosCalcMain[[#This Row],[Salary Cost Yr1]]=0,0,ROUND(TblPosCalcMain[[#This Row],[Salary Cost Yr1]]*TblPosCalcMain[[#This Row],[Medicare Rate Yr1]],0))</f>
        <v>0</v>
      </c>
      <c r="T34" s="26">
        <f>IF(TblPosCalcMain[[#This Row],[Salary Cost Yr2]]=0,0,ROUND(TblPosCalcMain[[#This Row],[Salary Cost Yr2]]*TblPosCalcMain[[#This Row],[Medicare Rate Yr2]],0))</f>
        <v>0</v>
      </c>
      <c r="U34" s="26">
        <f>IF(TblPosCalcMain[[#This Row],[Salary Cost Yr1]]=0,0,ROUND(TblPosCalcMain[[#This Row],[Salary Cost Yr1]]*TblPosCalcMain[[#This Row],[Retirement Rate Yr1]],0))</f>
        <v>0</v>
      </c>
      <c r="V34" s="26">
        <f>IF(TblPosCalcMain[[#This Row],[Salary Cost Yr2]]=0,0,ROUND(TblPosCalcMain[[#This Row],[Salary Cost Yr2]]*TblPosCalcMain[[#This Row],[Retirement Rate Yr2]],0))</f>
        <v>0</v>
      </c>
      <c r="W34" s="26">
        <f>IF(TblPosCalcMain[[#This Row],[Salary Cost Yr1]]=0,0,ROUND(TblPosCalcMain[[#This Row],[Salary Cost Yr1]]*TblPosCalcMain[[#This Row],[Group Life Rate Yr1]],0))</f>
        <v>0</v>
      </c>
      <c r="X34" s="26">
        <f>IF(TblPosCalcMain[[#This Row],[Salary Cost Yr2]]=0,0,ROUND(TblPosCalcMain[[#This Row],[Salary Cost Yr2]]*TblPosCalcMain[[#This Row],[Group Life Rate Yr2]],0))</f>
        <v>0</v>
      </c>
      <c r="Y34" s="26">
        <f>IF(TblPosCalcMain[[#This Row],[Salary Cost Yr1]]=0,0,ROUND(TblPosCalcMain[[#This Row],[Salary Cost Yr1]]*TblPosCalcMain[[#This Row],[Retiree Health Cred Rate Yr1]],0))</f>
        <v>0</v>
      </c>
      <c r="Z34" s="26">
        <f>IF(TblPosCalcMain[[#This Row],[Salary Cost Yr2]]=0,0,ROUND(TblPosCalcMain[[#This Row],[Salary Cost Yr2]]*TblPosCalcMain[[#This Row],[Retiree Health Cred Rate Yr2]],0))</f>
        <v>0</v>
      </c>
      <c r="AA34" s="26">
        <f>IF(TblPosCalcMain[[#This Row],[Salary Cost Yr1]]=0,0,ROUND(TblPosCalcMain[[#This Row],[Salary Cost Yr1]]*TblPosCalcMain[[#This Row],[Disability Rate Yr1]],0))</f>
        <v>0</v>
      </c>
      <c r="AB34" s="26">
        <f>IF(TblPosCalcMain[[#This Row],[Salary Cost Yr2]]=0,0,ROUND(TblPosCalcMain[[#This Row],[Salary Cost Yr2]]*TblPosCalcMain[[#This Row],[Disability Rate Yr2]],0))</f>
        <v>0</v>
      </c>
      <c r="AC34" s="26">
        <f>IF(TblPosCalcMain[[#This Row],[Deferred Comp Participant?]]="Yes",ROUND((TblPosCalcMain[[#This Row],[Enter Pay Periods Year 1]]*TblPosCalcMain[[#This Row],[Deferred Comp Match  Per Pay Period Yr1]])*TblPosCalcMain[[#This Row],[Enter Position Count Year 1]],0),0)</f>
        <v>0</v>
      </c>
      <c r="AD34" s="26">
        <f>IF(TblPosCalcMain[[#This Row],[Deferred Comp Participant?]]="Yes",ROUND((TblPosCalcMain[[#This Row],[Enter Pay Periods Year 2]]*TblPosCalcMain[[#This Row],[Deferred Comp Match  Per Pay Period Yr2]])*TblPosCalcMain[[#This Row],[Enter Position Count Year 2]],0),0)</f>
        <v>0</v>
      </c>
      <c r="AE34" s="26">
        <f>IF(ISBLANK(TblPosCalcMain[[#This Row],[Select Health Plan]]),0,ROUND(((TblPosCalcMain[[#This Row],[Health Insurance Premium Yr1]]/24)*TblPosCalcMain[[#This Row],[Enter Pay Periods Year 1]])*TblPosCalcMain[[#This Row],[Enter Position Count Year 1]],0))</f>
        <v>0</v>
      </c>
      <c r="AF34" s="26">
        <f>IF(ISBLANK(TblPosCalcMain[[#This Row],[Select Health Plan]]),0,ROUND(((TblPosCalcMain[[#This Row],[Health Insurance Premium Yr2]]/24)*TblPosCalcMain[[#This Row],[Enter Pay Periods Year 2]])*TblPosCalcMain[[#This Row],[Enter Position Count Year 2]],0))</f>
        <v>0</v>
      </c>
      <c r="AG34"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34"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34"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34"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34" s="29" t="str">
        <f>IF(ISBLANK(TblPosCalcMain[[#This Row],[Select Salary Subobject]]),"",VLOOKUP(TblPosCalcMain[[#This Row],[Select Salary Subobject]],TblSalarySubobjects[],2,FALSE))</f>
        <v/>
      </c>
      <c r="AL34" s="29" t="str">
        <f>IF(ISBLANK(TblPosCalcMain[[#This Row],[Select Salary Subobject]]),"",VLOOKUP(TblPosCalcMain[[#This Row],[Select Salary Subobject]],TblSalarySubobjects[],4,FALSE))</f>
        <v/>
      </c>
      <c r="AM34" s="29" t="str">
        <f>IF(ISBLANK(TblPosCalcMain[[#This Row],[Select Salary Subobject]]),"",VLOOKUP(TblPosCalcMain[[#This Row],[Select Salary Subobject]],TblSalarySubobjects[],5,FALSE))</f>
        <v/>
      </c>
      <c r="AN34" s="29" t="str">
        <f>IF(ISBLANK(TblPosCalcMain[[#This Row],[Select Retirement System]]),"",VLOOKUP(TblPosCalcMain[[#This Row],[Select Retirement System]],TblRetirementOPEBs[],5,FALSE))</f>
        <v/>
      </c>
      <c r="AO34" s="30" t="str">
        <f>IF(ISBLANK(TblPosCalcMain[[#This Row],[Select Retirement System]]),"",VLOOKUP(TblPosCalcMain[[#This Row],[Select Retirement System]],TblRetirementOPEBs[],6,FALSE))</f>
        <v/>
      </c>
      <c r="AP34" s="30" t="str">
        <f>IF(ISBLANK(TblPosCalcMain[[#This Row],[Select Retirement System]]),"",VLOOKUP(TblPosCalcMain[[#This Row],[Select Retirement System]],TblRetirementOPEBs[],7,FALSE))</f>
        <v/>
      </c>
      <c r="AQ34" s="31" t="str">
        <f>IF(ISBLANK(TblPosCalcMain[[#This Row],[Select Retirement System]]),"",VLOOKUP(TblPosCalcMain[[#This Row],[Select Retirement System]],TblRetirementOPEBs[],8,FALSE))</f>
        <v/>
      </c>
      <c r="AR34" s="31" t="str">
        <f>IF(ISBLANK(TblPosCalcMain[[#This Row],[Select Retirement System]]),"",VLOOKUP(TblPosCalcMain[[#This Row],[Select Retirement System]],TblRetirementOPEBs[],9,FALSE))</f>
        <v/>
      </c>
      <c r="AS34" s="37" t="str">
        <f>IF(ISBLANK(TblPosCalcMain[[#This Row],[Select Retirement System]]),"",VLOOKUP(TblPosCalcMain[[#This Row],[Select Retirement System]],TblRetirementOPEBs[],10,FALSE))</f>
        <v/>
      </c>
      <c r="AT34" s="30" t="str">
        <f>IF(ISBLANK(TblPosCalcMain[[#This Row],[Select Retirement System]]),"",VLOOKUP(TblPosCalcMain[[#This Row],[Select Retirement System]],TblRetirementOPEBs[],11,FALSE))</f>
        <v/>
      </c>
      <c r="AU34" s="30" t="str">
        <f>IF(ISBLANK(TblPosCalcMain[[#This Row],[Select Retirement System]]),"",VLOOKUP(TblPosCalcMain[[#This Row],[Select Retirement System]],TblRetirementOPEBs[],12,FALSE))</f>
        <v/>
      </c>
      <c r="AV34" s="37" t="str">
        <f>IF(ISBLANK(TblPosCalcMain[[#This Row],[Select Retirement System]]),"",VLOOKUP(TblPosCalcMain[[#This Row],[Select Retirement System]],TblRetirementOPEBs[],2,FALSE))</f>
        <v/>
      </c>
      <c r="AW34" s="30" t="str">
        <f>IF(ISBLANK(TblPosCalcMain[[#This Row],[Select Retirement System]]),"",VLOOKUP(TblPosCalcMain[[#This Row],[Select Retirement System]],TblRetirementOPEBs[],3,FALSE))</f>
        <v/>
      </c>
      <c r="AX34" s="30" t="str">
        <f>IF(ISBLANK(TblPosCalcMain[[#This Row],[Select Retirement System]]),"",VLOOKUP(TblPosCalcMain[[#This Row],[Select Retirement System]],TblRetirementOPEBs[],4,FALSE))</f>
        <v/>
      </c>
      <c r="AY34" s="38" t="str">
        <f>IF(ISBLANK(TblPosCalcMain[[#This Row],[Select Retirement System]]),"",VLOOKUP(TblPosCalcMain[[#This Row],[Select Retirement System]],TblRetirementOPEBs[],13,FALSE))</f>
        <v/>
      </c>
      <c r="AZ34" s="39" t="str">
        <f>IF(ISBLANK(TblPosCalcMain[[#This Row],[Select Retirement System]]),"",VLOOKUP(TblPosCalcMain[[#This Row],[Select Retirement System]],TblRetirementOPEBs[],14,FALSE))</f>
        <v/>
      </c>
      <c r="BA34" s="39" t="str">
        <f>IF(ISBLANK(TblPosCalcMain[[#This Row],[Select Retirement System]]),"",VLOOKUP(TblPosCalcMain[[#This Row],[Select Retirement System]],TblRetirementOPEBs[],15,FALSE))</f>
        <v/>
      </c>
      <c r="BB34" s="38" t="str">
        <f>IF(ISBLANK(TblPosCalcMain[[#This Row],[Select Retirement System]]),"",VLOOKUP(TblPosCalcMain[[#This Row],[Select Retirement System]],TblRetirementOPEBs[],16,FALSE))</f>
        <v/>
      </c>
      <c r="BC34" s="39" t="str">
        <f>IF(ISBLANK(TblPosCalcMain[[#This Row],[Select Retirement System]]),"",VLOOKUP(TblPosCalcMain[[#This Row],[Select Retirement System]],TblRetirementOPEBs[],17,FALSE))</f>
        <v/>
      </c>
      <c r="BD34" s="39" t="str">
        <f>IF(ISBLANK(TblPosCalcMain[[#This Row],[Select Retirement System]]),"",VLOOKUP(TblPosCalcMain[[#This Row],[Select Retirement System]],TblRetirementOPEBs[],18,FALSE))</f>
        <v/>
      </c>
      <c r="BE34" s="38" t="str">
        <f>IF(ISBLANK(TblPosCalcMain[[#This Row],[Select Retirement System]]),"",VLOOKUP(TblPosCalcMain[[#This Row],[Select Retirement System]],TblRetirementOPEBs[],19,FALSE))</f>
        <v/>
      </c>
      <c r="BF34" s="39" t="str">
        <f>IF(ISBLANK(TblPosCalcMain[[#This Row],[Select Retirement System]]),"",VLOOKUP(TblPosCalcMain[[#This Row],[Select Retirement System]],TblRetirementOPEBs[],20,FALSE))</f>
        <v/>
      </c>
      <c r="BG34" s="39" t="str">
        <f>IF(ISBLANK(TblPosCalcMain[[#This Row],[Select Retirement System]]),"",VLOOKUP(TblPosCalcMain[[#This Row],[Select Retirement System]],TblRetirementOPEBs[],21,FALSE))</f>
        <v/>
      </c>
      <c r="BH34" s="29" t="str">
        <f>IF(ISBLANK(TblPosCalcMain[[#This Row],[Select Retirement System]]),"",VLOOKUP(TblPosCalcMain[[#This Row],[Select Retirement System]],TblRetirementOPEBs[],22,FALSE))</f>
        <v/>
      </c>
      <c r="BI34" s="31" t="str">
        <f>IF(ISBLANK(TblPosCalcMain[[#This Row],[Select Retirement System]]),"",VLOOKUP(TblPosCalcMain[[#This Row],[Select Retirement System]],TblRetirementOPEBs[],23,FALSE))</f>
        <v/>
      </c>
      <c r="BJ34" s="31" t="str">
        <f>IF(ISBLANK(TblPosCalcMain[[#This Row],[Select Retirement System]]),"",VLOOKUP(TblPosCalcMain[[#This Row],[Select Retirement System]],TblRetirementOPEBs[],24,FALSE))</f>
        <v/>
      </c>
      <c r="BK34" s="29" t="str">
        <f>IF(ISBLANK(TblPosCalcMain[[#This Row],[Select Health Plan]]),"",VLOOKUP(TblPosCalcMain[[#This Row],[Select Health Plan]],TblHealthPlans[],4,FALSE))</f>
        <v/>
      </c>
      <c r="BL34" s="26" t="str">
        <f>IF(ISBLANK(TblPosCalcMain[[#This Row],[Select Health Plan]]),"",VLOOKUP(TblPosCalcMain[[#This Row],[Select Health Plan]],TblHealthPlans[],5,FALSE))</f>
        <v/>
      </c>
      <c r="BM34" s="26" t="str">
        <f>IF(ISBLANK(TblPosCalcMain[[#This Row],[Select Health Plan]]),"",VLOOKUP(TblPosCalcMain[[#This Row],[Select Health Plan]],TblHealthPlans[],6,FALSE))</f>
        <v/>
      </c>
    </row>
    <row r="35" spans="3:65" x14ac:dyDescent="0.35">
      <c r="C35" s="9"/>
      <c r="D35" s="40"/>
      <c r="E35" s="40"/>
      <c r="F35" s="9"/>
      <c r="G35" s="9"/>
      <c r="H35" s="17"/>
      <c r="I35" s="26"/>
      <c r="J35" s="9"/>
      <c r="K35" s="17"/>
      <c r="L35" s="17"/>
      <c r="M35" s="25"/>
      <c r="N35" s="25"/>
      <c r="O35" s="26">
        <f>ROUND(TblPosCalcMain[[#This Row],[Enter Position Count Year 1]]*TblPosCalcMain[[#This Row],[Enter Annual Salary]]*(TblPosCalcMain[[#This Row],[Enter Pay Periods Year 1]]/24),0)</f>
        <v>0</v>
      </c>
      <c r="P35" s="26">
        <f>ROUND(TblPosCalcMain[[#This Row],[Enter Position Count Year 2]]*TblPosCalcMain[[#This Row],[Enter Annual Salary]]*(TblPosCalcMain[[#This Row],[Enter Pay Periods Year 2]]/24),0)</f>
        <v>0</v>
      </c>
      <c r="Q35"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35"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35" s="26">
        <f>IF(TblPosCalcMain[[#This Row],[Salary Cost Yr1]]=0,0,ROUND(TblPosCalcMain[[#This Row],[Salary Cost Yr1]]*TblPosCalcMain[[#This Row],[Medicare Rate Yr1]],0))</f>
        <v>0</v>
      </c>
      <c r="T35" s="26">
        <f>IF(TblPosCalcMain[[#This Row],[Salary Cost Yr2]]=0,0,ROUND(TblPosCalcMain[[#This Row],[Salary Cost Yr2]]*TblPosCalcMain[[#This Row],[Medicare Rate Yr2]],0))</f>
        <v>0</v>
      </c>
      <c r="U35" s="26">
        <f>IF(TblPosCalcMain[[#This Row],[Salary Cost Yr1]]=0,0,ROUND(TblPosCalcMain[[#This Row],[Salary Cost Yr1]]*TblPosCalcMain[[#This Row],[Retirement Rate Yr1]],0))</f>
        <v>0</v>
      </c>
      <c r="V35" s="26">
        <f>IF(TblPosCalcMain[[#This Row],[Salary Cost Yr2]]=0,0,ROUND(TblPosCalcMain[[#This Row],[Salary Cost Yr2]]*TblPosCalcMain[[#This Row],[Retirement Rate Yr2]],0))</f>
        <v>0</v>
      </c>
      <c r="W35" s="26">
        <f>IF(TblPosCalcMain[[#This Row],[Salary Cost Yr1]]=0,0,ROUND(TblPosCalcMain[[#This Row],[Salary Cost Yr1]]*TblPosCalcMain[[#This Row],[Group Life Rate Yr1]],0))</f>
        <v>0</v>
      </c>
      <c r="X35" s="26">
        <f>IF(TblPosCalcMain[[#This Row],[Salary Cost Yr2]]=0,0,ROUND(TblPosCalcMain[[#This Row],[Salary Cost Yr2]]*TblPosCalcMain[[#This Row],[Group Life Rate Yr2]],0))</f>
        <v>0</v>
      </c>
      <c r="Y35" s="26">
        <f>IF(TblPosCalcMain[[#This Row],[Salary Cost Yr1]]=0,0,ROUND(TblPosCalcMain[[#This Row],[Salary Cost Yr1]]*TblPosCalcMain[[#This Row],[Retiree Health Cred Rate Yr1]],0))</f>
        <v>0</v>
      </c>
      <c r="Z35" s="26">
        <f>IF(TblPosCalcMain[[#This Row],[Salary Cost Yr2]]=0,0,ROUND(TblPosCalcMain[[#This Row],[Salary Cost Yr2]]*TblPosCalcMain[[#This Row],[Retiree Health Cred Rate Yr2]],0))</f>
        <v>0</v>
      </c>
      <c r="AA35" s="26">
        <f>IF(TblPosCalcMain[[#This Row],[Salary Cost Yr1]]=0,0,ROUND(TblPosCalcMain[[#This Row],[Salary Cost Yr1]]*TblPosCalcMain[[#This Row],[Disability Rate Yr1]],0))</f>
        <v>0</v>
      </c>
      <c r="AB35" s="26">
        <f>IF(TblPosCalcMain[[#This Row],[Salary Cost Yr2]]=0,0,ROUND(TblPosCalcMain[[#This Row],[Salary Cost Yr2]]*TblPosCalcMain[[#This Row],[Disability Rate Yr2]],0))</f>
        <v>0</v>
      </c>
      <c r="AC35" s="26">
        <f>IF(TblPosCalcMain[[#This Row],[Deferred Comp Participant?]]="Yes",ROUND((TblPosCalcMain[[#This Row],[Enter Pay Periods Year 1]]*TblPosCalcMain[[#This Row],[Deferred Comp Match  Per Pay Period Yr1]])*TblPosCalcMain[[#This Row],[Enter Position Count Year 1]],0),0)</f>
        <v>0</v>
      </c>
      <c r="AD35" s="26">
        <f>IF(TblPosCalcMain[[#This Row],[Deferred Comp Participant?]]="Yes",ROUND((TblPosCalcMain[[#This Row],[Enter Pay Periods Year 2]]*TblPosCalcMain[[#This Row],[Deferred Comp Match  Per Pay Period Yr2]])*TblPosCalcMain[[#This Row],[Enter Position Count Year 2]],0),0)</f>
        <v>0</v>
      </c>
      <c r="AE35" s="26">
        <f>IF(ISBLANK(TblPosCalcMain[[#This Row],[Select Health Plan]]),0,ROUND(((TblPosCalcMain[[#This Row],[Health Insurance Premium Yr1]]/24)*TblPosCalcMain[[#This Row],[Enter Pay Periods Year 1]])*TblPosCalcMain[[#This Row],[Enter Position Count Year 1]],0))</f>
        <v>0</v>
      </c>
      <c r="AF35" s="26">
        <f>IF(ISBLANK(TblPosCalcMain[[#This Row],[Select Health Plan]]),0,ROUND(((TblPosCalcMain[[#This Row],[Health Insurance Premium Yr2]]/24)*TblPosCalcMain[[#This Row],[Enter Pay Periods Year 2]])*TblPosCalcMain[[#This Row],[Enter Position Count Year 2]],0))</f>
        <v>0</v>
      </c>
      <c r="AG35"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35"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35"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35"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35" s="29" t="str">
        <f>IF(ISBLANK(TblPosCalcMain[[#This Row],[Select Salary Subobject]]),"",VLOOKUP(TblPosCalcMain[[#This Row],[Select Salary Subobject]],TblSalarySubobjects[],2,FALSE))</f>
        <v/>
      </c>
      <c r="AL35" s="29" t="str">
        <f>IF(ISBLANK(TblPosCalcMain[[#This Row],[Select Salary Subobject]]),"",VLOOKUP(TblPosCalcMain[[#This Row],[Select Salary Subobject]],TblSalarySubobjects[],4,FALSE))</f>
        <v/>
      </c>
      <c r="AM35" s="29" t="str">
        <f>IF(ISBLANK(TblPosCalcMain[[#This Row],[Select Salary Subobject]]),"",VLOOKUP(TblPosCalcMain[[#This Row],[Select Salary Subobject]],TblSalarySubobjects[],5,FALSE))</f>
        <v/>
      </c>
      <c r="AN35" s="29" t="str">
        <f>IF(ISBLANK(TblPosCalcMain[[#This Row],[Select Retirement System]]),"",VLOOKUP(TblPosCalcMain[[#This Row],[Select Retirement System]],TblRetirementOPEBs[],5,FALSE))</f>
        <v/>
      </c>
      <c r="AO35" s="30" t="str">
        <f>IF(ISBLANK(TblPosCalcMain[[#This Row],[Select Retirement System]]),"",VLOOKUP(TblPosCalcMain[[#This Row],[Select Retirement System]],TblRetirementOPEBs[],6,FALSE))</f>
        <v/>
      </c>
      <c r="AP35" s="30" t="str">
        <f>IF(ISBLANK(TblPosCalcMain[[#This Row],[Select Retirement System]]),"",VLOOKUP(TblPosCalcMain[[#This Row],[Select Retirement System]],TblRetirementOPEBs[],7,FALSE))</f>
        <v/>
      </c>
      <c r="AQ35" s="31" t="str">
        <f>IF(ISBLANK(TblPosCalcMain[[#This Row],[Select Retirement System]]),"",VLOOKUP(TblPosCalcMain[[#This Row],[Select Retirement System]],TblRetirementOPEBs[],8,FALSE))</f>
        <v/>
      </c>
      <c r="AR35" s="31" t="str">
        <f>IF(ISBLANK(TblPosCalcMain[[#This Row],[Select Retirement System]]),"",VLOOKUP(TblPosCalcMain[[#This Row],[Select Retirement System]],TblRetirementOPEBs[],9,FALSE))</f>
        <v/>
      </c>
      <c r="AS35" s="37" t="str">
        <f>IF(ISBLANK(TblPosCalcMain[[#This Row],[Select Retirement System]]),"",VLOOKUP(TblPosCalcMain[[#This Row],[Select Retirement System]],TblRetirementOPEBs[],10,FALSE))</f>
        <v/>
      </c>
      <c r="AT35" s="30" t="str">
        <f>IF(ISBLANK(TblPosCalcMain[[#This Row],[Select Retirement System]]),"",VLOOKUP(TblPosCalcMain[[#This Row],[Select Retirement System]],TblRetirementOPEBs[],11,FALSE))</f>
        <v/>
      </c>
      <c r="AU35" s="30" t="str">
        <f>IF(ISBLANK(TblPosCalcMain[[#This Row],[Select Retirement System]]),"",VLOOKUP(TblPosCalcMain[[#This Row],[Select Retirement System]],TblRetirementOPEBs[],12,FALSE))</f>
        <v/>
      </c>
      <c r="AV35" s="37" t="str">
        <f>IF(ISBLANK(TblPosCalcMain[[#This Row],[Select Retirement System]]),"",VLOOKUP(TblPosCalcMain[[#This Row],[Select Retirement System]],TblRetirementOPEBs[],2,FALSE))</f>
        <v/>
      </c>
      <c r="AW35" s="30" t="str">
        <f>IF(ISBLANK(TblPosCalcMain[[#This Row],[Select Retirement System]]),"",VLOOKUP(TblPosCalcMain[[#This Row],[Select Retirement System]],TblRetirementOPEBs[],3,FALSE))</f>
        <v/>
      </c>
      <c r="AX35" s="30" t="str">
        <f>IF(ISBLANK(TblPosCalcMain[[#This Row],[Select Retirement System]]),"",VLOOKUP(TblPosCalcMain[[#This Row],[Select Retirement System]],TblRetirementOPEBs[],4,FALSE))</f>
        <v/>
      </c>
      <c r="AY35" s="38" t="str">
        <f>IF(ISBLANK(TblPosCalcMain[[#This Row],[Select Retirement System]]),"",VLOOKUP(TblPosCalcMain[[#This Row],[Select Retirement System]],TblRetirementOPEBs[],13,FALSE))</f>
        <v/>
      </c>
      <c r="AZ35" s="39" t="str">
        <f>IF(ISBLANK(TblPosCalcMain[[#This Row],[Select Retirement System]]),"",VLOOKUP(TblPosCalcMain[[#This Row],[Select Retirement System]],TblRetirementOPEBs[],14,FALSE))</f>
        <v/>
      </c>
      <c r="BA35" s="39" t="str">
        <f>IF(ISBLANK(TblPosCalcMain[[#This Row],[Select Retirement System]]),"",VLOOKUP(TblPosCalcMain[[#This Row],[Select Retirement System]],TblRetirementOPEBs[],15,FALSE))</f>
        <v/>
      </c>
      <c r="BB35" s="38" t="str">
        <f>IF(ISBLANK(TblPosCalcMain[[#This Row],[Select Retirement System]]),"",VLOOKUP(TblPosCalcMain[[#This Row],[Select Retirement System]],TblRetirementOPEBs[],16,FALSE))</f>
        <v/>
      </c>
      <c r="BC35" s="39" t="str">
        <f>IF(ISBLANK(TblPosCalcMain[[#This Row],[Select Retirement System]]),"",VLOOKUP(TblPosCalcMain[[#This Row],[Select Retirement System]],TblRetirementOPEBs[],17,FALSE))</f>
        <v/>
      </c>
      <c r="BD35" s="39" t="str">
        <f>IF(ISBLANK(TblPosCalcMain[[#This Row],[Select Retirement System]]),"",VLOOKUP(TblPosCalcMain[[#This Row],[Select Retirement System]],TblRetirementOPEBs[],18,FALSE))</f>
        <v/>
      </c>
      <c r="BE35" s="38" t="str">
        <f>IF(ISBLANK(TblPosCalcMain[[#This Row],[Select Retirement System]]),"",VLOOKUP(TblPosCalcMain[[#This Row],[Select Retirement System]],TblRetirementOPEBs[],19,FALSE))</f>
        <v/>
      </c>
      <c r="BF35" s="39" t="str">
        <f>IF(ISBLANK(TblPosCalcMain[[#This Row],[Select Retirement System]]),"",VLOOKUP(TblPosCalcMain[[#This Row],[Select Retirement System]],TblRetirementOPEBs[],20,FALSE))</f>
        <v/>
      </c>
      <c r="BG35" s="39" t="str">
        <f>IF(ISBLANK(TblPosCalcMain[[#This Row],[Select Retirement System]]),"",VLOOKUP(TblPosCalcMain[[#This Row],[Select Retirement System]],TblRetirementOPEBs[],21,FALSE))</f>
        <v/>
      </c>
      <c r="BH35" s="29" t="str">
        <f>IF(ISBLANK(TblPosCalcMain[[#This Row],[Select Retirement System]]),"",VLOOKUP(TblPosCalcMain[[#This Row],[Select Retirement System]],TblRetirementOPEBs[],22,FALSE))</f>
        <v/>
      </c>
      <c r="BI35" s="31" t="str">
        <f>IF(ISBLANK(TblPosCalcMain[[#This Row],[Select Retirement System]]),"",VLOOKUP(TblPosCalcMain[[#This Row],[Select Retirement System]],TblRetirementOPEBs[],23,FALSE))</f>
        <v/>
      </c>
      <c r="BJ35" s="31" t="str">
        <f>IF(ISBLANK(TblPosCalcMain[[#This Row],[Select Retirement System]]),"",VLOOKUP(TblPosCalcMain[[#This Row],[Select Retirement System]],TblRetirementOPEBs[],24,FALSE))</f>
        <v/>
      </c>
      <c r="BK35" s="29" t="str">
        <f>IF(ISBLANK(TblPosCalcMain[[#This Row],[Select Health Plan]]),"",VLOOKUP(TblPosCalcMain[[#This Row],[Select Health Plan]],TblHealthPlans[],4,FALSE))</f>
        <v/>
      </c>
      <c r="BL35" s="26" t="str">
        <f>IF(ISBLANK(TblPosCalcMain[[#This Row],[Select Health Plan]]),"",VLOOKUP(TblPosCalcMain[[#This Row],[Select Health Plan]],TblHealthPlans[],5,FALSE))</f>
        <v/>
      </c>
      <c r="BM35" s="26" t="str">
        <f>IF(ISBLANK(TblPosCalcMain[[#This Row],[Select Health Plan]]),"",VLOOKUP(TblPosCalcMain[[#This Row],[Select Health Plan]],TblHealthPlans[],6,FALSE))</f>
        <v/>
      </c>
    </row>
    <row r="36" spans="3:65" x14ac:dyDescent="0.35">
      <c r="C36" s="9"/>
      <c r="D36" s="40"/>
      <c r="E36" s="40"/>
      <c r="F36" s="9"/>
      <c r="G36" s="9"/>
      <c r="H36" s="17"/>
      <c r="I36" s="26"/>
      <c r="J36" s="9"/>
      <c r="K36" s="17"/>
      <c r="L36" s="17"/>
      <c r="M36" s="25"/>
      <c r="N36" s="25"/>
      <c r="O36" s="26">
        <f>ROUND(TblPosCalcMain[[#This Row],[Enter Position Count Year 1]]*TblPosCalcMain[[#This Row],[Enter Annual Salary]]*(TblPosCalcMain[[#This Row],[Enter Pay Periods Year 1]]/24),0)</f>
        <v>0</v>
      </c>
      <c r="P36" s="26">
        <f>ROUND(TblPosCalcMain[[#This Row],[Enter Position Count Year 2]]*TblPosCalcMain[[#This Row],[Enter Annual Salary]]*(TblPosCalcMain[[#This Row],[Enter Pay Periods Year 2]]/24),0)</f>
        <v>0</v>
      </c>
      <c r="Q36"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36"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36" s="26">
        <f>IF(TblPosCalcMain[[#This Row],[Salary Cost Yr1]]=0,0,ROUND(TblPosCalcMain[[#This Row],[Salary Cost Yr1]]*TblPosCalcMain[[#This Row],[Medicare Rate Yr1]],0))</f>
        <v>0</v>
      </c>
      <c r="T36" s="26">
        <f>IF(TblPosCalcMain[[#This Row],[Salary Cost Yr2]]=0,0,ROUND(TblPosCalcMain[[#This Row],[Salary Cost Yr2]]*TblPosCalcMain[[#This Row],[Medicare Rate Yr2]],0))</f>
        <v>0</v>
      </c>
      <c r="U36" s="26">
        <f>IF(TblPosCalcMain[[#This Row],[Salary Cost Yr1]]=0,0,ROUND(TblPosCalcMain[[#This Row],[Salary Cost Yr1]]*TblPosCalcMain[[#This Row],[Retirement Rate Yr1]],0))</f>
        <v>0</v>
      </c>
      <c r="V36" s="26">
        <f>IF(TblPosCalcMain[[#This Row],[Salary Cost Yr2]]=0,0,ROUND(TblPosCalcMain[[#This Row],[Salary Cost Yr2]]*TblPosCalcMain[[#This Row],[Retirement Rate Yr2]],0))</f>
        <v>0</v>
      </c>
      <c r="W36" s="26">
        <f>IF(TblPosCalcMain[[#This Row],[Salary Cost Yr1]]=0,0,ROUND(TblPosCalcMain[[#This Row],[Salary Cost Yr1]]*TblPosCalcMain[[#This Row],[Group Life Rate Yr1]],0))</f>
        <v>0</v>
      </c>
      <c r="X36" s="26">
        <f>IF(TblPosCalcMain[[#This Row],[Salary Cost Yr2]]=0,0,ROUND(TblPosCalcMain[[#This Row],[Salary Cost Yr2]]*TblPosCalcMain[[#This Row],[Group Life Rate Yr2]],0))</f>
        <v>0</v>
      </c>
      <c r="Y36" s="26">
        <f>IF(TblPosCalcMain[[#This Row],[Salary Cost Yr1]]=0,0,ROUND(TblPosCalcMain[[#This Row],[Salary Cost Yr1]]*TblPosCalcMain[[#This Row],[Retiree Health Cred Rate Yr1]],0))</f>
        <v>0</v>
      </c>
      <c r="Z36" s="26">
        <f>IF(TblPosCalcMain[[#This Row],[Salary Cost Yr2]]=0,0,ROUND(TblPosCalcMain[[#This Row],[Salary Cost Yr2]]*TblPosCalcMain[[#This Row],[Retiree Health Cred Rate Yr2]],0))</f>
        <v>0</v>
      </c>
      <c r="AA36" s="26">
        <f>IF(TblPosCalcMain[[#This Row],[Salary Cost Yr1]]=0,0,ROUND(TblPosCalcMain[[#This Row],[Salary Cost Yr1]]*TblPosCalcMain[[#This Row],[Disability Rate Yr1]],0))</f>
        <v>0</v>
      </c>
      <c r="AB36" s="26">
        <f>IF(TblPosCalcMain[[#This Row],[Salary Cost Yr2]]=0,0,ROUND(TblPosCalcMain[[#This Row],[Salary Cost Yr2]]*TblPosCalcMain[[#This Row],[Disability Rate Yr2]],0))</f>
        <v>0</v>
      </c>
      <c r="AC36" s="26">
        <f>IF(TblPosCalcMain[[#This Row],[Deferred Comp Participant?]]="Yes",ROUND((TblPosCalcMain[[#This Row],[Enter Pay Periods Year 1]]*TblPosCalcMain[[#This Row],[Deferred Comp Match  Per Pay Period Yr1]])*TblPosCalcMain[[#This Row],[Enter Position Count Year 1]],0),0)</f>
        <v>0</v>
      </c>
      <c r="AD36" s="26">
        <f>IF(TblPosCalcMain[[#This Row],[Deferred Comp Participant?]]="Yes",ROUND((TblPosCalcMain[[#This Row],[Enter Pay Periods Year 2]]*TblPosCalcMain[[#This Row],[Deferred Comp Match  Per Pay Period Yr2]])*TblPosCalcMain[[#This Row],[Enter Position Count Year 2]],0),0)</f>
        <v>0</v>
      </c>
      <c r="AE36" s="26">
        <f>IF(ISBLANK(TblPosCalcMain[[#This Row],[Select Health Plan]]),0,ROUND(((TblPosCalcMain[[#This Row],[Health Insurance Premium Yr1]]/24)*TblPosCalcMain[[#This Row],[Enter Pay Periods Year 1]])*TblPosCalcMain[[#This Row],[Enter Position Count Year 1]],0))</f>
        <v>0</v>
      </c>
      <c r="AF36" s="26">
        <f>IF(ISBLANK(TblPosCalcMain[[#This Row],[Select Health Plan]]),0,ROUND(((TblPosCalcMain[[#This Row],[Health Insurance Premium Yr2]]/24)*TblPosCalcMain[[#This Row],[Enter Pay Periods Year 2]])*TblPosCalcMain[[#This Row],[Enter Position Count Year 2]],0))</f>
        <v>0</v>
      </c>
      <c r="AG36"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36"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36"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36"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36" s="29" t="str">
        <f>IF(ISBLANK(TblPosCalcMain[[#This Row],[Select Salary Subobject]]),"",VLOOKUP(TblPosCalcMain[[#This Row],[Select Salary Subobject]],TblSalarySubobjects[],2,FALSE))</f>
        <v/>
      </c>
      <c r="AL36" s="29" t="str">
        <f>IF(ISBLANK(TblPosCalcMain[[#This Row],[Select Salary Subobject]]),"",VLOOKUP(TblPosCalcMain[[#This Row],[Select Salary Subobject]],TblSalarySubobjects[],4,FALSE))</f>
        <v/>
      </c>
      <c r="AM36" s="29" t="str">
        <f>IF(ISBLANK(TblPosCalcMain[[#This Row],[Select Salary Subobject]]),"",VLOOKUP(TblPosCalcMain[[#This Row],[Select Salary Subobject]],TblSalarySubobjects[],5,FALSE))</f>
        <v/>
      </c>
      <c r="AN36" s="29" t="str">
        <f>IF(ISBLANK(TblPosCalcMain[[#This Row],[Select Retirement System]]),"",VLOOKUP(TblPosCalcMain[[#This Row],[Select Retirement System]],TblRetirementOPEBs[],5,FALSE))</f>
        <v/>
      </c>
      <c r="AO36" s="30" t="str">
        <f>IF(ISBLANK(TblPosCalcMain[[#This Row],[Select Retirement System]]),"",VLOOKUP(TblPosCalcMain[[#This Row],[Select Retirement System]],TblRetirementOPEBs[],6,FALSE))</f>
        <v/>
      </c>
      <c r="AP36" s="30" t="str">
        <f>IF(ISBLANK(TblPosCalcMain[[#This Row],[Select Retirement System]]),"",VLOOKUP(TblPosCalcMain[[#This Row],[Select Retirement System]],TblRetirementOPEBs[],7,FALSE))</f>
        <v/>
      </c>
      <c r="AQ36" s="31" t="str">
        <f>IF(ISBLANK(TblPosCalcMain[[#This Row],[Select Retirement System]]),"",VLOOKUP(TblPosCalcMain[[#This Row],[Select Retirement System]],TblRetirementOPEBs[],8,FALSE))</f>
        <v/>
      </c>
      <c r="AR36" s="31" t="str">
        <f>IF(ISBLANK(TblPosCalcMain[[#This Row],[Select Retirement System]]),"",VLOOKUP(TblPosCalcMain[[#This Row],[Select Retirement System]],TblRetirementOPEBs[],9,FALSE))</f>
        <v/>
      </c>
      <c r="AS36" s="37" t="str">
        <f>IF(ISBLANK(TblPosCalcMain[[#This Row],[Select Retirement System]]),"",VLOOKUP(TblPosCalcMain[[#This Row],[Select Retirement System]],TblRetirementOPEBs[],10,FALSE))</f>
        <v/>
      </c>
      <c r="AT36" s="30" t="str">
        <f>IF(ISBLANK(TblPosCalcMain[[#This Row],[Select Retirement System]]),"",VLOOKUP(TblPosCalcMain[[#This Row],[Select Retirement System]],TblRetirementOPEBs[],11,FALSE))</f>
        <v/>
      </c>
      <c r="AU36" s="30" t="str">
        <f>IF(ISBLANK(TblPosCalcMain[[#This Row],[Select Retirement System]]),"",VLOOKUP(TblPosCalcMain[[#This Row],[Select Retirement System]],TblRetirementOPEBs[],12,FALSE))</f>
        <v/>
      </c>
      <c r="AV36" s="37" t="str">
        <f>IF(ISBLANK(TblPosCalcMain[[#This Row],[Select Retirement System]]),"",VLOOKUP(TblPosCalcMain[[#This Row],[Select Retirement System]],TblRetirementOPEBs[],2,FALSE))</f>
        <v/>
      </c>
      <c r="AW36" s="30" t="str">
        <f>IF(ISBLANK(TblPosCalcMain[[#This Row],[Select Retirement System]]),"",VLOOKUP(TblPosCalcMain[[#This Row],[Select Retirement System]],TblRetirementOPEBs[],3,FALSE))</f>
        <v/>
      </c>
      <c r="AX36" s="30" t="str">
        <f>IF(ISBLANK(TblPosCalcMain[[#This Row],[Select Retirement System]]),"",VLOOKUP(TblPosCalcMain[[#This Row],[Select Retirement System]],TblRetirementOPEBs[],4,FALSE))</f>
        <v/>
      </c>
      <c r="AY36" s="38" t="str">
        <f>IF(ISBLANK(TblPosCalcMain[[#This Row],[Select Retirement System]]),"",VLOOKUP(TblPosCalcMain[[#This Row],[Select Retirement System]],TblRetirementOPEBs[],13,FALSE))</f>
        <v/>
      </c>
      <c r="AZ36" s="39" t="str">
        <f>IF(ISBLANK(TblPosCalcMain[[#This Row],[Select Retirement System]]),"",VLOOKUP(TblPosCalcMain[[#This Row],[Select Retirement System]],TblRetirementOPEBs[],14,FALSE))</f>
        <v/>
      </c>
      <c r="BA36" s="39" t="str">
        <f>IF(ISBLANK(TblPosCalcMain[[#This Row],[Select Retirement System]]),"",VLOOKUP(TblPosCalcMain[[#This Row],[Select Retirement System]],TblRetirementOPEBs[],15,FALSE))</f>
        <v/>
      </c>
      <c r="BB36" s="38" t="str">
        <f>IF(ISBLANK(TblPosCalcMain[[#This Row],[Select Retirement System]]),"",VLOOKUP(TblPosCalcMain[[#This Row],[Select Retirement System]],TblRetirementOPEBs[],16,FALSE))</f>
        <v/>
      </c>
      <c r="BC36" s="39" t="str">
        <f>IF(ISBLANK(TblPosCalcMain[[#This Row],[Select Retirement System]]),"",VLOOKUP(TblPosCalcMain[[#This Row],[Select Retirement System]],TblRetirementOPEBs[],17,FALSE))</f>
        <v/>
      </c>
      <c r="BD36" s="39" t="str">
        <f>IF(ISBLANK(TblPosCalcMain[[#This Row],[Select Retirement System]]),"",VLOOKUP(TblPosCalcMain[[#This Row],[Select Retirement System]],TblRetirementOPEBs[],18,FALSE))</f>
        <v/>
      </c>
      <c r="BE36" s="38" t="str">
        <f>IF(ISBLANK(TblPosCalcMain[[#This Row],[Select Retirement System]]),"",VLOOKUP(TblPosCalcMain[[#This Row],[Select Retirement System]],TblRetirementOPEBs[],19,FALSE))</f>
        <v/>
      </c>
      <c r="BF36" s="39" t="str">
        <f>IF(ISBLANK(TblPosCalcMain[[#This Row],[Select Retirement System]]),"",VLOOKUP(TblPosCalcMain[[#This Row],[Select Retirement System]],TblRetirementOPEBs[],20,FALSE))</f>
        <v/>
      </c>
      <c r="BG36" s="39" t="str">
        <f>IF(ISBLANK(TblPosCalcMain[[#This Row],[Select Retirement System]]),"",VLOOKUP(TblPosCalcMain[[#This Row],[Select Retirement System]],TblRetirementOPEBs[],21,FALSE))</f>
        <v/>
      </c>
      <c r="BH36" s="29" t="str">
        <f>IF(ISBLANK(TblPosCalcMain[[#This Row],[Select Retirement System]]),"",VLOOKUP(TblPosCalcMain[[#This Row],[Select Retirement System]],TblRetirementOPEBs[],22,FALSE))</f>
        <v/>
      </c>
      <c r="BI36" s="31" t="str">
        <f>IF(ISBLANK(TblPosCalcMain[[#This Row],[Select Retirement System]]),"",VLOOKUP(TblPosCalcMain[[#This Row],[Select Retirement System]],TblRetirementOPEBs[],23,FALSE))</f>
        <v/>
      </c>
      <c r="BJ36" s="31" t="str">
        <f>IF(ISBLANK(TblPosCalcMain[[#This Row],[Select Retirement System]]),"",VLOOKUP(TblPosCalcMain[[#This Row],[Select Retirement System]],TblRetirementOPEBs[],24,FALSE))</f>
        <v/>
      </c>
      <c r="BK36" s="29" t="str">
        <f>IF(ISBLANK(TblPosCalcMain[[#This Row],[Select Health Plan]]),"",VLOOKUP(TblPosCalcMain[[#This Row],[Select Health Plan]],TblHealthPlans[],4,FALSE))</f>
        <v/>
      </c>
      <c r="BL36" s="26" t="str">
        <f>IF(ISBLANK(TblPosCalcMain[[#This Row],[Select Health Plan]]),"",VLOOKUP(TblPosCalcMain[[#This Row],[Select Health Plan]],TblHealthPlans[],5,FALSE))</f>
        <v/>
      </c>
      <c r="BM36" s="26" t="str">
        <f>IF(ISBLANK(TblPosCalcMain[[#This Row],[Select Health Plan]]),"",VLOOKUP(TblPosCalcMain[[#This Row],[Select Health Plan]],TblHealthPlans[],6,FALSE))</f>
        <v/>
      </c>
    </row>
    <row r="37" spans="3:65" x14ac:dyDescent="0.35">
      <c r="C37" s="9"/>
      <c r="D37" s="40"/>
      <c r="E37" s="40"/>
      <c r="F37" s="9"/>
      <c r="G37" s="9"/>
      <c r="H37" s="17"/>
      <c r="I37" s="26"/>
      <c r="J37" s="9"/>
      <c r="K37" s="17"/>
      <c r="L37" s="17"/>
      <c r="M37" s="25"/>
      <c r="N37" s="25"/>
      <c r="O37" s="26">
        <f>ROUND(TblPosCalcMain[[#This Row],[Enter Position Count Year 1]]*TblPosCalcMain[[#This Row],[Enter Annual Salary]]*(TblPosCalcMain[[#This Row],[Enter Pay Periods Year 1]]/24),0)</f>
        <v>0</v>
      </c>
      <c r="P37" s="26">
        <f>ROUND(TblPosCalcMain[[#This Row],[Enter Position Count Year 2]]*TblPosCalcMain[[#This Row],[Enter Annual Salary]]*(TblPosCalcMain[[#This Row],[Enter Pay Periods Year 2]]/24),0)</f>
        <v>0</v>
      </c>
      <c r="Q37"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37"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37" s="26">
        <f>IF(TblPosCalcMain[[#This Row],[Salary Cost Yr1]]=0,0,ROUND(TblPosCalcMain[[#This Row],[Salary Cost Yr1]]*TblPosCalcMain[[#This Row],[Medicare Rate Yr1]],0))</f>
        <v>0</v>
      </c>
      <c r="T37" s="26">
        <f>IF(TblPosCalcMain[[#This Row],[Salary Cost Yr2]]=0,0,ROUND(TblPosCalcMain[[#This Row],[Salary Cost Yr2]]*TblPosCalcMain[[#This Row],[Medicare Rate Yr2]],0))</f>
        <v>0</v>
      </c>
      <c r="U37" s="26">
        <f>IF(TblPosCalcMain[[#This Row],[Salary Cost Yr1]]=0,0,ROUND(TblPosCalcMain[[#This Row],[Salary Cost Yr1]]*TblPosCalcMain[[#This Row],[Retirement Rate Yr1]],0))</f>
        <v>0</v>
      </c>
      <c r="V37" s="26">
        <f>IF(TblPosCalcMain[[#This Row],[Salary Cost Yr2]]=0,0,ROUND(TblPosCalcMain[[#This Row],[Salary Cost Yr2]]*TblPosCalcMain[[#This Row],[Retirement Rate Yr2]],0))</f>
        <v>0</v>
      </c>
      <c r="W37" s="26">
        <f>IF(TblPosCalcMain[[#This Row],[Salary Cost Yr1]]=0,0,ROUND(TblPosCalcMain[[#This Row],[Salary Cost Yr1]]*TblPosCalcMain[[#This Row],[Group Life Rate Yr1]],0))</f>
        <v>0</v>
      </c>
      <c r="X37" s="26">
        <f>IF(TblPosCalcMain[[#This Row],[Salary Cost Yr2]]=0,0,ROUND(TblPosCalcMain[[#This Row],[Salary Cost Yr2]]*TblPosCalcMain[[#This Row],[Group Life Rate Yr2]],0))</f>
        <v>0</v>
      </c>
      <c r="Y37" s="26">
        <f>IF(TblPosCalcMain[[#This Row],[Salary Cost Yr1]]=0,0,ROUND(TblPosCalcMain[[#This Row],[Salary Cost Yr1]]*TblPosCalcMain[[#This Row],[Retiree Health Cred Rate Yr1]],0))</f>
        <v>0</v>
      </c>
      <c r="Z37" s="26">
        <f>IF(TblPosCalcMain[[#This Row],[Salary Cost Yr2]]=0,0,ROUND(TblPosCalcMain[[#This Row],[Salary Cost Yr2]]*TblPosCalcMain[[#This Row],[Retiree Health Cred Rate Yr2]],0))</f>
        <v>0</v>
      </c>
      <c r="AA37" s="26">
        <f>IF(TblPosCalcMain[[#This Row],[Salary Cost Yr1]]=0,0,ROUND(TblPosCalcMain[[#This Row],[Salary Cost Yr1]]*TblPosCalcMain[[#This Row],[Disability Rate Yr1]],0))</f>
        <v>0</v>
      </c>
      <c r="AB37" s="26">
        <f>IF(TblPosCalcMain[[#This Row],[Salary Cost Yr2]]=0,0,ROUND(TblPosCalcMain[[#This Row],[Salary Cost Yr2]]*TblPosCalcMain[[#This Row],[Disability Rate Yr2]],0))</f>
        <v>0</v>
      </c>
      <c r="AC37" s="26">
        <f>IF(TblPosCalcMain[[#This Row],[Deferred Comp Participant?]]="Yes",ROUND((TblPosCalcMain[[#This Row],[Enter Pay Periods Year 1]]*TblPosCalcMain[[#This Row],[Deferred Comp Match  Per Pay Period Yr1]])*TblPosCalcMain[[#This Row],[Enter Position Count Year 1]],0),0)</f>
        <v>0</v>
      </c>
      <c r="AD37" s="26">
        <f>IF(TblPosCalcMain[[#This Row],[Deferred Comp Participant?]]="Yes",ROUND((TblPosCalcMain[[#This Row],[Enter Pay Periods Year 2]]*TblPosCalcMain[[#This Row],[Deferred Comp Match  Per Pay Period Yr2]])*TblPosCalcMain[[#This Row],[Enter Position Count Year 2]],0),0)</f>
        <v>0</v>
      </c>
      <c r="AE37" s="26">
        <f>IF(ISBLANK(TblPosCalcMain[[#This Row],[Select Health Plan]]),0,ROUND(((TblPosCalcMain[[#This Row],[Health Insurance Premium Yr1]]/24)*TblPosCalcMain[[#This Row],[Enter Pay Periods Year 1]])*TblPosCalcMain[[#This Row],[Enter Position Count Year 1]],0))</f>
        <v>0</v>
      </c>
      <c r="AF37" s="26">
        <f>IF(ISBLANK(TblPosCalcMain[[#This Row],[Select Health Plan]]),0,ROUND(((TblPosCalcMain[[#This Row],[Health Insurance Premium Yr2]]/24)*TblPosCalcMain[[#This Row],[Enter Pay Periods Year 2]])*TblPosCalcMain[[#This Row],[Enter Position Count Year 2]],0))</f>
        <v>0</v>
      </c>
      <c r="AG37"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37"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37"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37"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37" s="29" t="str">
        <f>IF(ISBLANK(TblPosCalcMain[[#This Row],[Select Salary Subobject]]),"",VLOOKUP(TblPosCalcMain[[#This Row],[Select Salary Subobject]],TblSalarySubobjects[],2,FALSE))</f>
        <v/>
      </c>
      <c r="AL37" s="29" t="str">
        <f>IF(ISBLANK(TblPosCalcMain[[#This Row],[Select Salary Subobject]]),"",VLOOKUP(TblPosCalcMain[[#This Row],[Select Salary Subobject]],TblSalarySubobjects[],4,FALSE))</f>
        <v/>
      </c>
      <c r="AM37" s="29" t="str">
        <f>IF(ISBLANK(TblPosCalcMain[[#This Row],[Select Salary Subobject]]),"",VLOOKUP(TblPosCalcMain[[#This Row],[Select Salary Subobject]],TblSalarySubobjects[],5,FALSE))</f>
        <v/>
      </c>
      <c r="AN37" s="29" t="str">
        <f>IF(ISBLANK(TblPosCalcMain[[#This Row],[Select Retirement System]]),"",VLOOKUP(TblPosCalcMain[[#This Row],[Select Retirement System]],TblRetirementOPEBs[],5,FALSE))</f>
        <v/>
      </c>
      <c r="AO37" s="30" t="str">
        <f>IF(ISBLANK(TblPosCalcMain[[#This Row],[Select Retirement System]]),"",VLOOKUP(TblPosCalcMain[[#This Row],[Select Retirement System]],TblRetirementOPEBs[],6,FALSE))</f>
        <v/>
      </c>
      <c r="AP37" s="30" t="str">
        <f>IF(ISBLANK(TblPosCalcMain[[#This Row],[Select Retirement System]]),"",VLOOKUP(TblPosCalcMain[[#This Row],[Select Retirement System]],TblRetirementOPEBs[],7,FALSE))</f>
        <v/>
      </c>
      <c r="AQ37" s="31" t="str">
        <f>IF(ISBLANK(TblPosCalcMain[[#This Row],[Select Retirement System]]),"",VLOOKUP(TblPosCalcMain[[#This Row],[Select Retirement System]],TblRetirementOPEBs[],8,FALSE))</f>
        <v/>
      </c>
      <c r="AR37" s="31" t="str">
        <f>IF(ISBLANK(TblPosCalcMain[[#This Row],[Select Retirement System]]),"",VLOOKUP(TblPosCalcMain[[#This Row],[Select Retirement System]],TblRetirementOPEBs[],9,FALSE))</f>
        <v/>
      </c>
      <c r="AS37" s="37" t="str">
        <f>IF(ISBLANK(TblPosCalcMain[[#This Row],[Select Retirement System]]),"",VLOOKUP(TblPosCalcMain[[#This Row],[Select Retirement System]],TblRetirementOPEBs[],10,FALSE))</f>
        <v/>
      </c>
      <c r="AT37" s="30" t="str">
        <f>IF(ISBLANK(TblPosCalcMain[[#This Row],[Select Retirement System]]),"",VLOOKUP(TblPosCalcMain[[#This Row],[Select Retirement System]],TblRetirementOPEBs[],11,FALSE))</f>
        <v/>
      </c>
      <c r="AU37" s="30" t="str">
        <f>IF(ISBLANK(TblPosCalcMain[[#This Row],[Select Retirement System]]),"",VLOOKUP(TblPosCalcMain[[#This Row],[Select Retirement System]],TblRetirementOPEBs[],12,FALSE))</f>
        <v/>
      </c>
      <c r="AV37" s="37" t="str">
        <f>IF(ISBLANK(TblPosCalcMain[[#This Row],[Select Retirement System]]),"",VLOOKUP(TblPosCalcMain[[#This Row],[Select Retirement System]],TblRetirementOPEBs[],2,FALSE))</f>
        <v/>
      </c>
      <c r="AW37" s="30" t="str">
        <f>IF(ISBLANK(TblPosCalcMain[[#This Row],[Select Retirement System]]),"",VLOOKUP(TblPosCalcMain[[#This Row],[Select Retirement System]],TblRetirementOPEBs[],3,FALSE))</f>
        <v/>
      </c>
      <c r="AX37" s="30" t="str">
        <f>IF(ISBLANK(TblPosCalcMain[[#This Row],[Select Retirement System]]),"",VLOOKUP(TblPosCalcMain[[#This Row],[Select Retirement System]],TblRetirementOPEBs[],4,FALSE))</f>
        <v/>
      </c>
      <c r="AY37" s="38" t="str">
        <f>IF(ISBLANK(TblPosCalcMain[[#This Row],[Select Retirement System]]),"",VLOOKUP(TblPosCalcMain[[#This Row],[Select Retirement System]],TblRetirementOPEBs[],13,FALSE))</f>
        <v/>
      </c>
      <c r="AZ37" s="39" t="str">
        <f>IF(ISBLANK(TblPosCalcMain[[#This Row],[Select Retirement System]]),"",VLOOKUP(TblPosCalcMain[[#This Row],[Select Retirement System]],TblRetirementOPEBs[],14,FALSE))</f>
        <v/>
      </c>
      <c r="BA37" s="39" t="str">
        <f>IF(ISBLANK(TblPosCalcMain[[#This Row],[Select Retirement System]]),"",VLOOKUP(TblPosCalcMain[[#This Row],[Select Retirement System]],TblRetirementOPEBs[],15,FALSE))</f>
        <v/>
      </c>
      <c r="BB37" s="38" t="str">
        <f>IF(ISBLANK(TblPosCalcMain[[#This Row],[Select Retirement System]]),"",VLOOKUP(TblPosCalcMain[[#This Row],[Select Retirement System]],TblRetirementOPEBs[],16,FALSE))</f>
        <v/>
      </c>
      <c r="BC37" s="39" t="str">
        <f>IF(ISBLANK(TblPosCalcMain[[#This Row],[Select Retirement System]]),"",VLOOKUP(TblPosCalcMain[[#This Row],[Select Retirement System]],TblRetirementOPEBs[],17,FALSE))</f>
        <v/>
      </c>
      <c r="BD37" s="39" t="str">
        <f>IF(ISBLANK(TblPosCalcMain[[#This Row],[Select Retirement System]]),"",VLOOKUP(TblPosCalcMain[[#This Row],[Select Retirement System]],TblRetirementOPEBs[],18,FALSE))</f>
        <v/>
      </c>
      <c r="BE37" s="38" t="str">
        <f>IF(ISBLANK(TblPosCalcMain[[#This Row],[Select Retirement System]]),"",VLOOKUP(TblPosCalcMain[[#This Row],[Select Retirement System]],TblRetirementOPEBs[],19,FALSE))</f>
        <v/>
      </c>
      <c r="BF37" s="39" t="str">
        <f>IF(ISBLANK(TblPosCalcMain[[#This Row],[Select Retirement System]]),"",VLOOKUP(TblPosCalcMain[[#This Row],[Select Retirement System]],TblRetirementOPEBs[],20,FALSE))</f>
        <v/>
      </c>
      <c r="BG37" s="39" t="str">
        <f>IF(ISBLANK(TblPosCalcMain[[#This Row],[Select Retirement System]]),"",VLOOKUP(TblPosCalcMain[[#This Row],[Select Retirement System]],TblRetirementOPEBs[],21,FALSE))</f>
        <v/>
      </c>
      <c r="BH37" s="29" t="str">
        <f>IF(ISBLANK(TblPosCalcMain[[#This Row],[Select Retirement System]]),"",VLOOKUP(TblPosCalcMain[[#This Row],[Select Retirement System]],TblRetirementOPEBs[],22,FALSE))</f>
        <v/>
      </c>
      <c r="BI37" s="31" t="str">
        <f>IF(ISBLANK(TblPosCalcMain[[#This Row],[Select Retirement System]]),"",VLOOKUP(TblPosCalcMain[[#This Row],[Select Retirement System]],TblRetirementOPEBs[],23,FALSE))</f>
        <v/>
      </c>
      <c r="BJ37" s="31" t="str">
        <f>IF(ISBLANK(TblPosCalcMain[[#This Row],[Select Retirement System]]),"",VLOOKUP(TblPosCalcMain[[#This Row],[Select Retirement System]],TblRetirementOPEBs[],24,FALSE))</f>
        <v/>
      </c>
      <c r="BK37" s="29" t="str">
        <f>IF(ISBLANK(TblPosCalcMain[[#This Row],[Select Health Plan]]),"",VLOOKUP(TblPosCalcMain[[#This Row],[Select Health Plan]],TblHealthPlans[],4,FALSE))</f>
        <v/>
      </c>
      <c r="BL37" s="26" t="str">
        <f>IF(ISBLANK(TblPosCalcMain[[#This Row],[Select Health Plan]]),"",VLOOKUP(TblPosCalcMain[[#This Row],[Select Health Plan]],TblHealthPlans[],5,FALSE))</f>
        <v/>
      </c>
      <c r="BM37" s="26" t="str">
        <f>IF(ISBLANK(TblPosCalcMain[[#This Row],[Select Health Plan]]),"",VLOOKUP(TblPosCalcMain[[#This Row],[Select Health Plan]],TblHealthPlans[],6,FALSE))</f>
        <v/>
      </c>
    </row>
    <row r="38" spans="3:65" x14ac:dyDescent="0.35">
      <c r="C38" s="9"/>
      <c r="D38" s="40"/>
      <c r="E38" s="40"/>
      <c r="F38" s="9"/>
      <c r="G38" s="9"/>
      <c r="H38" s="17"/>
      <c r="I38" s="26"/>
      <c r="J38" s="9"/>
      <c r="K38" s="17"/>
      <c r="L38" s="17"/>
      <c r="M38" s="25"/>
      <c r="N38" s="25"/>
      <c r="O38" s="26">
        <f>ROUND(TblPosCalcMain[[#This Row],[Enter Position Count Year 1]]*TblPosCalcMain[[#This Row],[Enter Annual Salary]]*(TblPosCalcMain[[#This Row],[Enter Pay Periods Year 1]]/24),0)</f>
        <v>0</v>
      </c>
      <c r="P38" s="26">
        <f>ROUND(TblPosCalcMain[[#This Row],[Enter Position Count Year 2]]*TblPosCalcMain[[#This Row],[Enter Annual Salary]]*(TblPosCalcMain[[#This Row],[Enter Pay Periods Year 2]]/24),0)</f>
        <v>0</v>
      </c>
      <c r="Q38"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38"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38" s="26">
        <f>IF(TblPosCalcMain[[#This Row],[Salary Cost Yr1]]=0,0,ROUND(TblPosCalcMain[[#This Row],[Salary Cost Yr1]]*TblPosCalcMain[[#This Row],[Medicare Rate Yr1]],0))</f>
        <v>0</v>
      </c>
      <c r="T38" s="26">
        <f>IF(TblPosCalcMain[[#This Row],[Salary Cost Yr2]]=0,0,ROUND(TblPosCalcMain[[#This Row],[Salary Cost Yr2]]*TblPosCalcMain[[#This Row],[Medicare Rate Yr2]],0))</f>
        <v>0</v>
      </c>
      <c r="U38" s="26">
        <f>IF(TblPosCalcMain[[#This Row],[Salary Cost Yr1]]=0,0,ROUND(TblPosCalcMain[[#This Row],[Salary Cost Yr1]]*TblPosCalcMain[[#This Row],[Retirement Rate Yr1]],0))</f>
        <v>0</v>
      </c>
      <c r="V38" s="26">
        <f>IF(TblPosCalcMain[[#This Row],[Salary Cost Yr2]]=0,0,ROUND(TblPosCalcMain[[#This Row],[Salary Cost Yr2]]*TblPosCalcMain[[#This Row],[Retirement Rate Yr2]],0))</f>
        <v>0</v>
      </c>
      <c r="W38" s="26">
        <f>IF(TblPosCalcMain[[#This Row],[Salary Cost Yr1]]=0,0,ROUND(TblPosCalcMain[[#This Row],[Salary Cost Yr1]]*TblPosCalcMain[[#This Row],[Group Life Rate Yr1]],0))</f>
        <v>0</v>
      </c>
      <c r="X38" s="26">
        <f>IF(TblPosCalcMain[[#This Row],[Salary Cost Yr2]]=0,0,ROUND(TblPosCalcMain[[#This Row],[Salary Cost Yr2]]*TblPosCalcMain[[#This Row],[Group Life Rate Yr2]],0))</f>
        <v>0</v>
      </c>
      <c r="Y38" s="26">
        <f>IF(TblPosCalcMain[[#This Row],[Salary Cost Yr1]]=0,0,ROUND(TblPosCalcMain[[#This Row],[Salary Cost Yr1]]*TblPosCalcMain[[#This Row],[Retiree Health Cred Rate Yr1]],0))</f>
        <v>0</v>
      </c>
      <c r="Z38" s="26">
        <f>IF(TblPosCalcMain[[#This Row],[Salary Cost Yr2]]=0,0,ROUND(TblPosCalcMain[[#This Row],[Salary Cost Yr2]]*TblPosCalcMain[[#This Row],[Retiree Health Cred Rate Yr2]],0))</f>
        <v>0</v>
      </c>
      <c r="AA38" s="26">
        <f>IF(TblPosCalcMain[[#This Row],[Salary Cost Yr1]]=0,0,ROUND(TblPosCalcMain[[#This Row],[Salary Cost Yr1]]*TblPosCalcMain[[#This Row],[Disability Rate Yr1]],0))</f>
        <v>0</v>
      </c>
      <c r="AB38" s="26">
        <f>IF(TblPosCalcMain[[#This Row],[Salary Cost Yr2]]=0,0,ROUND(TblPosCalcMain[[#This Row],[Salary Cost Yr2]]*TblPosCalcMain[[#This Row],[Disability Rate Yr2]],0))</f>
        <v>0</v>
      </c>
      <c r="AC38" s="26">
        <f>IF(TblPosCalcMain[[#This Row],[Deferred Comp Participant?]]="Yes",ROUND((TblPosCalcMain[[#This Row],[Enter Pay Periods Year 1]]*TblPosCalcMain[[#This Row],[Deferred Comp Match  Per Pay Period Yr1]])*TblPosCalcMain[[#This Row],[Enter Position Count Year 1]],0),0)</f>
        <v>0</v>
      </c>
      <c r="AD38" s="26">
        <f>IF(TblPosCalcMain[[#This Row],[Deferred Comp Participant?]]="Yes",ROUND((TblPosCalcMain[[#This Row],[Enter Pay Periods Year 2]]*TblPosCalcMain[[#This Row],[Deferred Comp Match  Per Pay Period Yr2]])*TblPosCalcMain[[#This Row],[Enter Position Count Year 2]],0),0)</f>
        <v>0</v>
      </c>
      <c r="AE38" s="26">
        <f>IF(ISBLANK(TblPosCalcMain[[#This Row],[Select Health Plan]]),0,ROUND(((TblPosCalcMain[[#This Row],[Health Insurance Premium Yr1]]/24)*TblPosCalcMain[[#This Row],[Enter Pay Periods Year 1]])*TblPosCalcMain[[#This Row],[Enter Position Count Year 1]],0))</f>
        <v>0</v>
      </c>
      <c r="AF38" s="26">
        <f>IF(ISBLANK(TblPosCalcMain[[#This Row],[Select Health Plan]]),0,ROUND(((TblPosCalcMain[[#This Row],[Health Insurance Premium Yr2]]/24)*TblPosCalcMain[[#This Row],[Enter Pay Periods Year 2]])*TblPosCalcMain[[#This Row],[Enter Position Count Year 2]],0))</f>
        <v>0</v>
      </c>
      <c r="AG38"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38"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38"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38"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38" s="29" t="str">
        <f>IF(ISBLANK(TblPosCalcMain[[#This Row],[Select Salary Subobject]]),"",VLOOKUP(TblPosCalcMain[[#This Row],[Select Salary Subobject]],TblSalarySubobjects[],2,FALSE))</f>
        <v/>
      </c>
      <c r="AL38" s="29" t="str">
        <f>IF(ISBLANK(TblPosCalcMain[[#This Row],[Select Salary Subobject]]),"",VLOOKUP(TblPosCalcMain[[#This Row],[Select Salary Subobject]],TblSalarySubobjects[],4,FALSE))</f>
        <v/>
      </c>
      <c r="AM38" s="29" t="str">
        <f>IF(ISBLANK(TblPosCalcMain[[#This Row],[Select Salary Subobject]]),"",VLOOKUP(TblPosCalcMain[[#This Row],[Select Salary Subobject]],TblSalarySubobjects[],5,FALSE))</f>
        <v/>
      </c>
      <c r="AN38" s="29" t="str">
        <f>IF(ISBLANK(TblPosCalcMain[[#This Row],[Select Retirement System]]),"",VLOOKUP(TblPosCalcMain[[#This Row],[Select Retirement System]],TblRetirementOPEBs[],5,FALSE))</f>
        <v/>
      </c>
      <c r="AO38" s="30" t="str">
        <f>IF(ISBLANK(TblPosCalcMain[[#This Row],[Select Retirement System]]),"",VLOOKUP(TblPosCalcMain[[#This Row],[Select Retirement System]],TblRetirementOPEBs[],6,FALSE))</f>
        <v/>
      </c>
      <c r="AP38" s="30" t="str">
        <f>IF(ISBLANK(TblPosCalcMain[[#This Row],[Select Retirement System]]),"",VLOOKUP(TblPosCalcMain[[#This Row],[Select Retirement System]],TblRetirementOPEBs[],7,FALSE))</f>
        <v/>
      </c>
      <c r="AQ38" s="31" t="str">
        <f>IF(ISBLANK(TblPosCalcMain[[#This Row],[Select Retirement System]]),"",VLOOKUP(TblPosCalcMain[[#This Row],[Select Retirement System]],TblRetirementOPEBs[],8,FALSE))</f>
        <v/>
      </c>
      <c r="AR38" s="31" t="str">
        <f>IF(ISBLANK(TblPosCalcMain[[#This Row],[Select Retirement System]]),"",VLOOKUP(TblPosCalcMain[[#This Row],[Select Retirement System]],TblRetirementOPEBs[],9,FALSE))</f>
        <v/>
      </c>
      <c r="AS38" s="37" t="str">
        <f>IF(ISBLANK(TblPosCalcMain[[#This Row],[Select Retirement System]]),"",VLOOKUP(TblPosCalcMain[[#This Row],[Select Retirement System]],TblRetirementOPEBs[],10,FALSE))</f>
        <v/>
      </c>
      <c r="AT38" s="30" t="str">
        <f>IF(ISBLANK(TblPosCalcMain[[#This Row],[Select Retirement System]]),"",VLOOKUP(TblPosCalcMain[[#This Row],[Select Retirement System]],TblRetirementOPEBs[],11,FALSE))</f>
        <v/>
      </c>
      <c r="AU38" s="30" t="str">
        <f>IF(ISBLANK(TblPosCalcMain[[#This Row],[Select Retirement System]]),"",VLOOKUP(TblPosCalcMain[[#This Row],[Select Retirement System]],TblRetirementOPEBs[],12,FALSE))</f>
        <v/>
      </c>
      <c r="AV38" s="37" t="str">
        <f>IF(ISBLANK(TblPosCalcMain[[#This Row],[Select Retirement System]]),"",VLOOKUP(TblPosCalcMain[[#This Row],[Select Retirement System]],TblRetirementOPEBs[],2,FALSE))</f>
        <v/>
      </c>
      <c r="AW38" s="30" t="str">
        <f>IF(ISBLANK(TblPosCalcMain[[#This Row],[Select Retirement System]]),"",VLOOKUP(TblPosCalcMain[[#This Row],[Select Retirement System]],TblRetirementOPEBs[],3,FALSE))</f>
        <v/>
      </c>
      <c r="AX38" s="30" t="str">
        <f>IF(ISBLANK(TblPosCalcMain[[#This Row],[Select Retirement System]]),"",VLOOKUP(TblPosCalcMain[[#This Row],[Select Retirement System]],TblRetirementOPEBs[],4,FALSE))</f>
        <v/>
      </c>
      <c r="AY38" s="38" t="str">
        <f>IF(ISBLANK(TblPosCalcMain[[#This Row],[Select Retirement System]]),"",VLOOKUP(TblPosCalcMain[[#This Row],[Select Retirement System]],TblRetirementOPEBs[],13,FALSE))</f>
        <v/>
      </c>
      <c r="AZ38" s="39" t="str">
        <f>IF(ISBLANK(TblPosCalcMain[[#This Row],[Select Retirement System]]),"",VLOOKUP(TblPosCalcMain[[#This Row],[Select Retirement System]],TblRetirementOPEBs[],14,FALSE))</f>
        <v/>
      </c>
      <c r="BA38" s="39" t="str">
        <f>IF(ISBLANK(TblPosCalcMain[[#This Row],[Select Retirement System]]),"",VLOOKUP(TblPosCalcMain[[#This Row],[Select Retirement System]],TblRetirementOPEBs[],15,FALSE))</f>
        <v/>
      </c>
      <c r="BB38" s="38" t="str">
        <f>IF(ISBLANK(TblPosCalcMain[[#This Row],[Select Retirement System]]),"",VLOOKUP(TblPosCalcMain[[#This Row],[Select Retirement System]],TblRetirementOPEBs[],16,FALSE))</f>
        <v/>
      </c>
      <c r="BC38" s="39" t="str">
        <f>IF(ISBLANK(TblPosCalcMain[[#This Row],[Select Retirement System]]),"",VLOOKUP(TblPosCalcMain[[#This Row],[Select Retirement System]],TblRetirementOPEBs[],17,FALSE))</f>
        <v/>
      </c>
      <c r="BD38" s="39" t="str">
        <f>IF(ISBLANK(TblPosCalcMain[[#This Row],[Select Retirement System]]),"",VLOOKUP(TblPosCalcMain[[#This Row],[Select Retirement System]],TblRetirementOPEBs[],18,FALSE))</f>
        <v/>
      </c>
      <c r="BE38" s="38" t="str">
        <f>IF(ISBLANK(TblPosCalcMain[[#This Row],[Select Retirement System]]),"",VLOOKUP(TblPosCalcMain[[#This Row],[Select Retirement System]],TblRetirementOPEBs[],19,FALSE))</f>
        <v/>
      </c>
      <c r="BF38" s="39" t="str">
        <f>IF(ISBLANK(TblPosCalcMain[[#This Row],[Select Retirement System]]),"",VLOOKUP(TblPosCalcMain[[#This Row],[Select Retirement System]],TblRetirementOPEBs[],20,FALSE))</f>
        <v/>
      </c>
      <c r="BG38" s="39" t="str">
        <f>IF(ISBLANK(TblPosCalcMain[[#This Row],[Select Retirement System]]),"",VLOOKUP(TblPosCalcMain[[#This Row],[Select Retirement System]],TblRetirementOPEBs[],21,FALSE))</f>
        <v/>
      </c>
      <c r="BH38" s="29" t="str">
        <f>IF(ISBLANK(TblPosCalcMain[[#This Row],[Select Retirement System]]),"",VLOOKUP(TblPosCalcMain[[#This Row],[Select Retirement System]],TblRetirementOPEBs[],22,FALSE))</f>
        <v/>
      </c>
      <c r="BI38" s="31" t="str">
        <f>IF(ISBLANK(TblPosCalcMain[[#This Row],[Select Retirement System]]),"",VLOOKUP(TblPosCalcMain[[#This Row],[Select Retirement System]],TblRetirementOPEBs[],23,FALSE))</f>
        <v/>
      </c>
      <c r="BJ38" s="31" t="str">
        <f>IF(ISBLANK(TblPosCalcMain[[#This Row],[Select Retirement System]]),"",VLOOKUP(TblPosCalcMain[[#This Row],[Select Retirement System]],TblRetirementOPEBs[],24,FALSE))</f>
        <v/>
      </c>
      <c r="BK38" s="29" t="str">
        <f>IF(ISBLANK(TblPosCalcMain[[#This Row],[Select Health Plan]]),"",VLOOKUP(TblPosCalcMain[[#This Row],[Select Health Plan]],TblHealthPlans[],4,FALSE))</f>
        <v/>
      </c>
      <c r="BL38" s="26" t="str">
        <f>IF(ISBLANK(TblPosCalcMain[[#This Row],[Select Health Plan]]),"",VLOOKUP(TblPosCalcMain[[#This Row],[Select Health Plan]],TblHealthPlans[],5,FALSE))</f>
        <v/>
      </c>
      <c r="BM38" s="26" t="str">
        <f>IF(ISBLANK(TblPosCalcMain[[#This Row],[Select Health Plan]]),"",VLOOKUP(TblPosCalcMain[[#This Row],[Select Health Plan]],TblHealthPlans[],6,FALSE))</f>
        <v/>
      </c>
    </row>
    <row r="39" spans="3:65" x14ac:dyDescent="0.35">
      <c r="C39" s="9"/>
      <c r="D39" s="40"/>
      <c r="E39" s="40"/>
      <c r="F39" s="9"/>
      <c r="G39" s="9"/>
      <c r="H39" s="17"/>
      <c r="I39" s="26"/>
      <c r="J39" s="9"/>
      <c r="K39" s="17"/>
      <c r="L39" s="17"/>
      <c r="M39" s="25"/>
      <c r="N39" s="25"/>
      <c r="O39" s="26">
        <f>ROUND(TblPosCalcMain[[#This Row],[Enter Position Count Year 1]]*TblPosCalcMain[[#This Row],[Enter Annual Salary]]*(TblPosCalcMain[[#This Row],[Enter Pay Periods Year 1]]/24),0)</f>
        <v>0</v>
      </c>
      <c r="P39" s="26">
        <f>ROUND(TblPosCalcMain[[#This Row],[Enter Position Count Year 2]]*TblPosCalcMain[[#This Row],[Enter Annual Salary]]*(TblPosCalcMain[[#This Row],[Enter Pay Periods Year 2]]/24),0)</f>
        <v>0</v>
      </c>
      <c r="Q39"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39"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39" s="26">
        <f>IF(TblPosCalcMain[[#This Row],[Salary Cost Yr1]]=0,0,ROUND(TblPosCalcMain[[#This Row],[Salary Cost Yr1]]*TblPosCalcMain[[#This Row],[Medicare Rate Yr1]],0))</f>
        <v>0</v>
      </c>
      <c r="T39" s="26">
        <f>IF(TblPosCalcMain[[#This Row],[Salary Cost Yr2]]=0,0,ROUND(TblPosCalcMain[[#This Row],[Salary Cost Yr2]]*TblPosCalcMain[[#This Row],[Medicare Rate Yr2]],0))</f>
        <v>0</v>
      </c>
      <c r="U39" s="26">
        <f>IF(TblPosCalcMain[[#This Row],[Salary Cost Yr1]]=0,0,ROUND(TblPosCalcMain[[#This Row],[Salary Cost Yr1]]*TblPosCalcMain[[#This Row],[Retirement Rate Yr1]],0))</f>
        <v>0</v>
      </c>
      <c r="V39" s="26">
        <f>IF(TblPosCalcMain[[#This Row],[Salary Cost Yr2]]=0,0,ROUND(TblPosCalcMain[[#This Row],[Salary Cost Yr2]]*TblPosCalcMain[[#This Row],[Retirement Rate Yr2]],0))</f>
        <v>0</v>
      </c>
      <c r="W39" s="26">
        <f>IF(TblPosCalcMain[[#This Row],[Salary Cost Yr1]]=0,0,ROUND(TblPosCalcMain[[#This Row],[Salary Cost Yr1]]*TblPosCalcMain[[#This Row],[Group Life Rate Yr1]],0))</f>
        <v>0</v>
      </c>
      <c r="X39" s="26">
        <f>IF(TblPosCalcMain[[#This Row],[Salary Cost Yr2]]=0,0,ROUND(TblPosCalcMain[[#This Row],[Salary Cost Yr2]]*TblPosCalcMain[[#This Row],[Group Life Rate Yr2]],0))</f>
        <v>0</v>
      </c>
      <c r="Y39" s="26">
        <f>IF(TblPosCalcMain[[#This Row],[Salary Cost Yr1]]=0,0,ROUND(TblPosCalcMain[[#This Row],[Salary Cost Yr1]]*TblPosCalcMain[[#This Row],[Retiree Health Cred Rate Yr1]],0))</f>
        <v>0</v>
      </c>
      <c r="Z39" s="26">
        <f>IF(TblPosCalcMain[[#This Row],[Salary Cost Yr2]]=0,0,ROUND(TblPosCalcMain[[#This Row],[Salary Cost Yr2]]*TblPosCalcMain[[#This Row],[Retiree Health Cred Rate Yr2]],0))</f>
        <v>0</v>
      </c>
      <c r="AA39" s="26">
        <f>IF(TblPosCalcMain[[#This Row],[Salary Cost Yr1]]=0,0,ROUND(TblPosCalcMain[[#This Row],[Salary Cost Yr1]]*TblPosCalcMain[[#This Row],[Disability Rate Yr1]],0))</f>
        <v>0</v>
      </c>
      <c r="AB39" s="26">
        <f>IF(TblPosCalcMain[[#This Row],[Salary Cost Yr2]]=0,0,ROUND(TblPosCalcMain[[#This Row],[Salary Cost Yr2]]*TblPosCalcMain[[#This Row],[Disability Rate Yr2]],0))</f>
        <v>0</v>
      </c>
      <c r="AC39" s="26">
        <f>IF(TblPosCalcMain[[#This Row],[Deferred Comp Participant?]]="Yes",ROUND((TblPosCalcMain[[#This Row],[Enter Pay Periods Year 1]]*TblPosCalcMain[[#This Row],[Deferred Comp Match  Per Pay Period Yr1]])*TblPosCalcMain[[#This Row],[Enter Position Count Year 1]],0),0)</f>
        <v>0</v>
      </c>
      <c r="AD39" s="26">
        <f>IF(TblPosCalcMain[[#This Row],[Deferred Comp Participant?]]="Yes",ROUND((TblPosCalcMain[[#This Row],[Enter Pay Periods Year 2]]*TblPosCalcMain[[#This Row],[Deferred Comp Match  Per Pay Period Yr2]])*TblPosCalcMain[[#This Row],[Enter Position Count Year 2]],0),0)</f>
        <v>0</v>
      </c>
      <c r="AE39" s="26">
        <f>IF(ISBLANK(TblPosCalcMain[[#This Row],[Select Health Plan]]),0,ROUND(((TblPosCalcMain[[#This Row],[Health Insurance Premium Yr1]]/24)*TblPosCalcMain[[#This Row],[Enter Pay Periods Year 1]])*TblPosCalcMain[[#This Row],[Enter Position Count Year 1]],0))</f>
        <v>0</v>
      </c>
      <c r="AF39" s="26">
        <f>IF(ISBLANK(TblPosCalcMain[[#This Row],[Select Health Plan]]),0,ROUND(((TblPosCalcMain[[#This Row],[Health Insurance Premium Yr2]]/24)*TblPosCalcMain[[#This Row],[Enter Pay Periods Year 2]])*TblPosCalcMain[[#This Row],[Enter Position Count Year 2]],0))</f>
        <v>0</v>
      </c>
      <c r="AG39"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39"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39"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39"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39" s="29" t="str">
        <f>IF(ISBLANK(TblPosCalcMain[[#This Row],[Select Salary Subobject]]),"",VLOOKUP(TblPosCalcMain[[#This Row],[Select Salary Subobject]],TblSalarySubobjects[],2,FALSE))</f>
        <v/>
      </c>
      <c r="AL39" s="29" t="str">
        <f>IF(ISBLANK(TblPosCalcMain[[#This Row],[Select Salary Subobject]]),"",VLOOKUP(TblPosCalcMain[[#This Row],[Select Salary Subobject]],TblSalarySubobjects[],4,FALSE))</f>
        <v/>
      </c>
      <c r="AM39" s="29" t="str">
        <f>IF(ISBLANK(TblPosCalcMain[[#This Row],[Select Salary Subobject]]),"",VLOOKUP(TblPosCalcMain[[#This Row],[Select Salary Subobject]],TblSalarySubobjects[],5,FALSE))</f>
        <v/>
      </c>
      <c r="AN39" s="29" t="str">
        <f>IF(ISBLANK(TblPosCalcMain[[#This Row],[Select Retirement System]]),"",VLOOKUP(TblPosCalcMain[[#This Row],[Select Retirement System]],TblRetirementOPEBs[],5,FALSE))</f>
        <v/>
      </c>
      <c r="AO39" s="30" t="str">
        <f>IF(ISBLANK(TblPosCalcMain[[#This Row],[Select Retirement System]]),"",VLOOKUP(TblPosCalcMain[[#This Row],[Select Retirement System]],TblRetirementOPEBs[],6,FALSE))</f>
        <v/>
      </c>
      <c r="AP39" s="30" t="str">
        <f>IF(ISBLANK(TblPosCalcMain[[#This Row],[Select Retirement System]]),"",VLOOKUP(TblPosCalcMain[[#This Row],[Select Retirement System]],TblRetirementOPEBs[],7,FALSE))</f>
        <v/>
      </c>
      <c r="AQ39" s="31" t="str">
        <f>IF(ISBLANK(TblPosCalcMain[[#This Row],[Select Retirement System]]),"",VLOOKUP(TblPosCalcMain[[#This Row],[Select Retirement System]],TblRetirementOPEBs[],8,FALSE))</f>
        <v/>
      </c>
      <c r="AR39" s="31" t="str">
        <f>IF(ISBLANK(TblPosCalcMain[[#This Row],[Select Retirement System]]),"",VLOOKUP(TblPosCalcMain[[#This Row],[Select Retirement System]],TblRetirementOPEBs[],9,FALSE))</f>
        <v/>
      </c>
      <c r="AS39" s="37" t="str">
        <f>IF(ISBLANK(TblPosCalcMain[[#This Row],[Select Retirement System]]),"",VLOOKUP(TblPosCalcMain[[#This Row],[Select Retirement System]],TblRetirementOPEBs[],10,FALSE))</f>
        <v/>
      </c>
      <c r="AT39" s="30" t="str">
        <f>IF(ISBLANK(TblPosCalcMain[[#This Row],[Select Retirement System]]),"",VLOOKUP(TblPosCalcMain[[#This Row],[Select Retirement System]],TblRetirementOPEBs[],11,FALSE))</f>
        <v/>
      </c>
      <c r="AU39" s="30" t="str">
        <f>IF(ISBLANK(TblPosCalcMain[[#This Row],[Select Retirement System]]),"",VLOOKUP(TblPosCalcMain[[#This Row],[Select Retirement System]],TblRetirementOPEBs[],12,FALSE))</f>
        <v/>
      </c>
      <c r="AV39" s="37" t="str">
        <f>IF(ISBLANK(TblPosCalcMain[[#This Row],[Select Retirement System]]),"",VLOOKUP(TblPosCalcMain[[#This Row],[Select Retirement System]],TblRetirementOPEBs[],2,FALSE))</f>
        <v/>
      </c>
      <c r="AW39" s="30" t="str">
        <f>IF(ISBLANK(TblPosCalcMain[[#This Row],[Select Retirement System]]),"",VLOOKUP(TblPosCalcMain[[#This Row],[Select Retirement System]],TblRetirementOPEBs[],3,FALSE))</f>
        <v/>
      </c>
      <c r="AX39" s="30" t="str">
        <f>IF(ISBLANK(TblPosCalcMain[[#This Row],[Select Retirement System]]),"",VLOOKUP(TblPosCalcMain[[#This Row],[Select Retirement System]],TblRetirementOPEBs[],4,FALSE))</f>
        <v/>
      </c>
      <c r="AY39" s="38" t="str">
        <f>IF(ISBLANK(TblPosCalcMain[[#This Row],[Select Retirement System]]),"",VLOOKUP(TblPosCalcMain[[#This Row],[Select Retirement System]],TblRetirementOPEBs[],13,FALSE))</f>
        <v/>
      </c>
      <c r="AZ39" s="39" t="str">
        <f>IF(ISBLANK(TblPosCalcMain[[#This Row],[Select Retirement System]]),"",VLOOKUP(TblPosCalcMain[[#This Row],[Select Retirement System]],TblRetirementOPEBs[],14,FALSE))</f>
        <v/>
      </c>
      <c r="BA39" s="39" t="str">
        <f>IF(ISBLANK(TblPosCalcMain[[#This Row],[Select Retirement System]]),"",VLOOKUP(TblPosCalcMain[[#This Row],[Select Retirement System]],TblRetirementOPEBs[],15,FALSE))</f>
        <v/>
      </c>
      <c r="BB39" s="38" t="str">
        <f>IF(ISBLANK(TblPosCalcMain[[#This Row],[Select Retirement System]]),"",VLOOKUP(TblPosCalcMain[[#This Row],[Select Retirement System]],TblRetirementOPEBs[],16,FALSE))</f>
        <v/>
      </c>
      <c r="BC39" s="39" t="str">
        <f>IF(ISBLANK(TblPosCalcMain[[#This Row],[Select Retirement System]]),"",VLOOKUP(TblPosCalcMain[[#This Row],[Select Retirement System]],TblRetirementOPEBs[],17,FALSE))</f>
        <v/>
      </c>
      <c r="BD39" s="39" t="str">
        <f>IF(ISBLANK(TblPosCalcMain[[#This Row],[Select Retirement System]]),"",VLOOKUP(TblPosCalcMain[[#This Row],[Select Retirement System]],TblRetirementOPEBs[],18,FALSE))</f>
        <v/>
      </c>
      <c r="BE39" s="38" t="str">
        <f>IF(ISBLANK(TblPosCalcMain[[#This Row],[Select Retirement System]]),"",VLOOKUP(TblPosCalcMain[[#This Row],[Select Retirement System]],TblRetirementOPEBs[],19,FALSE))</f>
        <v/>
      </c>
      <c r="BF39" s="39" t="str">
        <f>IF(ISBLANK(TblPosCalcMain[[#This Row],[Select Retirement System]]),"",VLOOKUP(TblPosCalcMain[[#This Row],[Select Retirement System]],TblRetirementOPEBs[],20,FALSE))</f>
        <v/>
      </c>
      <c r="BG39" s="39" t="str">
        <f>IF(ISBLANK(TblPosCalcMain[[#This Row],[Select Retirement System]]),"",VLOOKUP(TblPosCalcMain[[#This Row],[Select Retirement System]],TblRetirementOPEBs[],21,FALSE))</f>
        <v/>
      </c>
      <c r="BH39" s="29" t="str">
        <f>IF(ISBLANK(TblPosCalcMain[[#This Row],[Select Retirement System]]),"",VLOOKUP(TblPosCalcMain[[#This Row],[Select Retirement System]],TblRetirementOPEBs[],22,FALSE))</f>
        <v/>
      </c>
      <c r="BI39" s="31" t="str">
        <f>IF(ISBLANK(TblPosCalcMain[[#This Row],[Select Retirement System]]),"",VLOOKUP(TblPosCalcMain[[#This Row],[Select Retirement System]],TblRetirementOPEBs[],23,FALSE))</f>
        <v/>
      </c>
      <c r="BJ39" s="31" t="str">
        <f>IF(ISBLANK(TblPosCalcMain[[#This Row],[Select Retirement System]]),"",VLOOKUP(TblPosCalcMain[[#This Row],[Select Retirement System]],TblRetirementOPEBs[],24,FALSE))</f>
        <v/>
      </c>
      <c r="BK39" s="29" t="str">
        <f>IF(ISBLANK(TblPosCalcMain[[#This Row],[Select Health Plan]]),"",VLOOKUP(TblPosCalcMain[[#This Row],[Select Health Plan]],TblHealthPlans[],4,FALSE))</f>
        <v/>
      </c>
      <c r="BL39" s="26" t="str">
        <f>IF(ISBLANK(TblPosCalcMain[[#This Row],[Select Health Plan]]),"",VLOOKUP(TblPosCalcMain[[#This Row],[Select Health Plan]],TblHealthPlans[],5,FALSE))</f>
        <v/>
      </c>
      <c r="BM39" s="26" t="str">
        <f>IF(ISBLANK(TblPosCalcMain[[#This Row],[Select Health Plan]]),"",VLOOKUP(TblPosCalcMain[[#This Row],[Select Health Plan]],TblHealthPlans[],6,FALSE))</f>
        <v/>
      </c>
    </row>
    <row r="40" spans="3:65" x14ac:dyDescent="0.35">
      <c r="C40" s="9"/>
      <c r="D40" s="40"/>
      <c r="E40" s="40"/>
      <c r="F40" s="9"/>
      <c r="G40" s="9"/>
      <c r="H40" s="17"/>
      <c r="I40" s="26"/>
      <c r="J40" s="9"/>
      <c r="K40" s="17"/>
      <c r="L40" s="17"/>
      <c r="M40" s="25"/>
      <c r="N40" s="25"/>
      <c r="O40" s="26">
        <f>ROUND(TblPosCalcMain[[#This Row],[Enter Position Count Year 1]]*TblPosCalcMain[[#This Row],[Enter Annual Salary]]*(TblPosCalcMain[[#This Row],[Enter Pay Periods Year 1]]/24),0)</f>
        <v>0</v>
      </c>
      <c r="P40" s="26">
        <f>ROUND(TblPosCalcMain[[#This Row],[Enter Position Count Year 2]]*TblPosCalcMain[[#This Row],[Enter Annual Salary]]*(TblPosCalcMain[[#This Row],[Enter Pay Periods Year 2]]/24),0)</f>
        <v>0</v>
      </c>
      <c r="Q40"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40"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40" s="26">
        <f>IF(TblPosCalcMain[[#This Row],[Salary Cost Yr1]]=0,0,ROUND(TblPosCalcMain[[#This Row],[Salary Cost Yr1]]*TblPosCalcMain[[#This Row],[Medicare Rate Yr1]],0))</f>
        <v>0</v>
      </c>
      <c r="T40" s="26">
        <f>IF(TblPosCalcMain[[#This Row],[Salary Cost Yr2]]=0,0,ROUND(TblPosCalcMain[[#This Row],[Salary Cost Yr2]]*TblPosCalcMain[[#This Row],[Medicare Rate Yr2]],0))</f>
        <v>0</v>
      </c>
      <c r="U40" s="26">
        <f>IF(TblPosCalcMain[[#This Row],[Salary Cost Yr1]]=0,0,ROUND(TblPosCalcMain[[#This Row],[Salary Cost Yr1]]*TblPosCalcMain[[#This Row],[Retirement Rate Yr1]],0))</f>
        <v>0</v>
      </c>
      <c r="V40" s="26">
        <f>IF(TblPosCalcMain[[#This Row],[Salary Cost Yr2]]=0,0,ROUND(TblPosCalcMain[[#This Row],[Salary Cost Yr2]]*TblPosCalcMain[[#This Row],[Retirement Rate Yr2]],0))</f>
        <v>0</v>
      </c>
      <c r="W40" s="26">
        <f>IF(TblPosCalcMain[[#This Row],[Salary Cost Yr1]]=0,0,ROUND(TblPosCalcMain[[#This Row],[Salary Cost Yr1]]*TblPosCalcMain[[#This Row],[Group Life Rate Yr1]],0))</f>
        <v>0</v>
      </c>
      <c r="X40" s="26">
        <f>IF(TblPosCalcMain[[#This Row],[Salary Cost Yr2]]=0,0,ROUND(TblPosCalcMain[[#This Row],[Salary Cost Yr2]]*TblPosCalcMain[[#This Row],[Group Life Rate Yr2]],0))</f>
        <v>0</v>
      </c>
      <c r="Y40" s="26">
        <f>IF(TblPosCalcMain[[#This Row],[Salary Cost Yr1]]=0,0,ROUND(TblPosCalcMain[[#This Row],[Salary Cost Yr1]]*TblPosCalcMain[[#This Row],[Retiree Health Cred Rate Yr1]],0))</f>
        <v>0</v>
      </c>
      <c r="Z40" s="26">
        <f>IF(TblPosCalcMain[[#This Row],[Salary Cost Yr2]]=0,0,ROUND(TblPosCalcMain[[#This Row],[Salary Cost Yr2]]*TblPosCalcMain[[#This Row],[Retiree Health Cred Rate Yr2]],0))</f>
        <v>0</v>
      </c>
      <c r="AA40" s="26">
        <f>IF(TblPosCalcMain[[#This Row],[Salary Cost Yr1]]=0,0,ROUND(TblPosCalcMain[[#This Row],[Salary Cost Yr1]]*TblPosCalcMain[[#This Row],[Disability Rate Yr1]],0))</f>
        <v>0</v>
      </c>
      <c r="AB40" s="26">
        <f>IF(TblPosCalcMain[[#This Row],[Salary Cost Yr2]]=0,0,ROUND(TblPosCalcMain[[#This Row],[Salary Cost Yr2]]*TblPosCalcMain[[#This Row],[Disability Rate Yr2]],0))</f>
        <v>0</v>
      </c>
      <c r="AC40" s="26">
        <f>IF(TblPosCalcMain[[#This Row],[Deferred Comp Participant?]]="Yes",ROUND((TblPosCalcMain[[#This Row],[Enter Pay Periods Year 1]]*TblPosCalcMain[[#This Row],[Deferred Comp Match  Per Pay Period Yr1]])*TblPosCalcMain[[#This Row],[Enter Position Count Year 1]],0),0)</f>
        <v>0</v>
      </c>
      <c r="AD40" s="26">
        <f>IF(TblPosCalcMain[[#This Row],[Deferred Comp Participant?]]="Yes",ROUND((TblPosCalcMain[[#This Row],[Enter Pay Periods Year 2]]*TblPosCalcMain[[#This Row],[Deferred Comp Match  Per Pay Period Yr2]])*TblPosCalcMain[[#This Row],[Enter Position Count Year 2]],0),0)</f>
        <v>0</v>
      </c>
      <c r="AE40" s="26">
        <f>IF(ISBLANK(TblPosCalcMain[[#This Row],[Select Health Plan]]),0,ROUND(((TblPosCalcMain[[#This Row],[Health Insurance Premium Yr1]]/24)*TblPosCalcMain[[#This Row],[Enter Pay Periods Year 1]])*TblPosCalcMain[[#This Row],[Enter Position Count Year 1]],0))</f>
        <v>0</v>
      </c>
      <c r="AF40" s="26">
        <f>IF(ISBLANK(TblPosCalcMain[[#This Row],[Select Health Plan]]),0,ROUND(((TblPosCalcMain[[#This Row],[Health Insurance Premium Yr2]]/24)*TblPosCalcMain[[#This Row],[Enter Pay Periods Year 2]])*TblPosCalcMain[[#This Row],[Enter Position Count Year 2]],0))</f>
        <v>0</v>
      </c>
      <c r="AG40"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40"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40"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40"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40" s="29" t="str">
        <f>IF(ISBLANK(TblPosCalcMain[[#This Row],[Select Salary Subobject]]),"",VLOOKUP(TblPosCalcMain[[#This Row],[Select Salary Subobject]],TblSalarySubobjects[],2,FALSE))</f>
        <v/>
      </c>
      <c r="AL40" s="29" t="str">
        <f>IF(ISBLANK(TblPosCalcMain[[#This Row],[Select Salary Subobject]]),"",VLOOKUP(TblPosCalcMain[[#This Row],[Select Salary Subobject]],TblSalarySubobjects[],4,FALSE))</f>
        <v/>
      </c>
      <c r="AM40" s="29" t="str">
        <f>IF(ISBLANK(TblPosCalcMain[[#This Row],[Select Salary Subobject]]),"",VLOOKUP(TblPosCalcMain[[#This Row],[Select Salary Subobject]],TblSalarySubobjects[],5,FALSE))</f>
        <v/>
      </c>
      <c r="AN40" s="29" t="str">
        <f>IF(ISBLANK(TblPosCalcMain[[#This Row],[Select Retirement System]]),"",VLOOKUP(TblPosCalcMain[[#This Row],[Select Retirement System]],TblRetirementOPEBs[],5,FALSE))</f>
        <v/>
      </c>
      <c r="AO40" s="30" t="str">
        <f>IF(ISBLANK(TblPosCalcMain[[#This Row],[Select Retirement System]]),"",VLOOKUP(TblPosCalcMain[[#This Row],[Select Retirement System]],TblRetirementOPEBs[],6,FALSE))</f>
        <v/>
      </c>
      <c r="AP40" s="30" t="str">
        <f>IF(ISBLANK(TblPosCalcMain[[#This Row],[Select Retirement System]]),"",VLOOKUP(TblPosCalcMain[[#This Row],[Select Retirement System]],TblRetirementOPEBs[],7,FALSE))</f>
        <v/>
      </c>
      <c r="AQ40" s="31" t="str">
        <f>IF(ISBLANK(TblPosCalcMain[[#This Row],[Select Retirement System]]),"",VLOOKUP(TblPosCalcMain[[#This Row],[Select Retirement System]],TblRetirementOPEBs[],8,FALSE))</f>
        <v/>
      </c>
      <c r="AR40" s="31" t="str">
        <f>IF(ISBLANK(TblPosCalcMain[[#This Row],[Select Retirement System]]),"",VLOOKUP(TblPosCalcMain[[#This Row],[Select Retirement System]],TblRetirementOPEBs[],9,FALSE))</f>
        <v/>
      </c>
      <c r="AS40" s="37" t="str">
        <f>IF(ISBLANK(TblPosCalcMain[[#This Row],[Select Retirement System]]),"",VLOOKUP(TblPosCalcMain[[#This Row],[Select Retirement System]],TblRetirementOPEBs[],10,FALSE))</f>
        <v/>
      </c>
      <c r="AT40" s="30" t="str">
        <f>IF(ISBLANK(TblPosCalcMain[[#This Row],[Select Retirement System]]),"",VLOOKUP(TblPosCalcMain[[#This Row],[Select Retirement System]],TblRetirementOPEBs[],11,FALSE))</f>
        <v/>
      </c>
      <c r="AU40" s="30" t="str">
        <f>IF(ISBLANK(TblPosCalcMain[[#This Row],[Select Retirement System]]),"",VLOOKUP(TblPosCalcMain[[#This Row],[Select Retirement System]],TblRetirementOPEBs[],12,FALSE))</f>
        <v/>
      </c>
      <c r="AV40" s="37" t="str">
        <f>IF(ISBLANK(TblPosCalcMain[[#This Row],[Select Retirement System]]),"",VLOOKUP(TblPosCalcMain[[#This Row],[Select Retirement System]],TblRetirementOPEBs[],2,FALSE))</f>
        <v/>
      </c>
      <c r="AW40" s="30" t="str">
        <f>IF(ISBLANK(TblPosCalcMain[[#This Row],[Select Retirement System]]),"",VLOOKUP(TblPosCalcMain[[#This Row],[Select Retirement System]],TblRetirementOPEBs[],3,FALSE))</f>
        <v/>
      </c>
      <c r="AX40" s="30" t="str">
        <f>IF(ISBLANK(TblPosCalcMain[[#This Row],[Select Retirement System]]),"",VLOOKUP(TblPosCalcMain[[#This Row],[Select Retirement System]],TblRetirementOPEBs[],4,FALSE))</f>
        <v/>
      </c>
      <c r="AY40" s="38" t="str">
        <f>IF(ISBLANK(TblPosCalcMain[[#This Row],[Select Retirement System]]),"",VLOOKUP(TblPosCalcMain[[#This Row],[Select Retirement System]],TblRetirementOPEBs[],13,FALSE))</f>
        <v/>
      </c>
      <c r="AZ40" s="39" t="str">
        <f>IF(ISBLANK(TblPosCalcMain[[#This Row],[Select Retirement System]]),"",VLOOKUP(TblPosCalcMain[[#This Row],[Select Retirement System]],TblRetirementOPEBs[],14,FALSE))</f>
        <v/>
      </c>
      <c r="BA40" s="39" t="str">
        <f>IF(ISBLANK(TblPosCalcMain[[#This Row],[Select Retirement System]]),"",VLOOKUP(TblPosCalcMain[[#This Row],[Select Retirement System]],TblRetirementOPEBs[],15,FALSE))</f>
        <v/>
      </c>
      <c r="BB40" s="38" t="str">
        <f>IF(ISBLANK(TblPosCalcMain[[#This Row],[Select Retirement System]]),"",VLOOKUP(TblPosCalcMain[[#This Row],[Select Retirement System]],TblRetirementOPEBs[],16,FALSE))</f>
        <v/>
      </c>
      <c r="BC40" s="39" t="str">
        <f>IF(ISBLANK(TblPosCalcMain[[#This Row],[Select Retirement System]]),"",VLOOKUP(TblPosCalcMain[[#This Row],[Select Retirement System]],TblRetirementOPEBs[],17,FALSE))</f>
        <v/>
      </c>
      <c r="BD40" s="39" t="str">
        <f>IF(ISBLANK(TblPosCalcMain[[#This Row],[Select Retirement System]]),"",VLOOKUP(TblPosCalcMain[[#This Row],[Select Retirement System]],TblRetirementOPEBs[],18,FALSE))</f>
        <v/>
      </c>
      <c r="BE40" s="38" t="str">
        <f>IF(ISBLANK(TblPosCalcMain[[#This Row],[Select Retirement System]]),"",VLOOKUP(TblPosCalcMain[[#This Row],[Select Retirement System]],TblRetirementOPEBs[],19,FALSE))</f>
        <v/>
      </c>
      <c r="BF40" s="39" t="str">
        <f>IF(ISBLANK(TblPosCalcMain[[#This Row],[Select Retirement System]]),"",VLOOKUP(TblPosCalcMain[[#This Row],[Select Retirement System]],TblRetirementOPEBs[],20,FALSE))</f>
        <v/>
      </c>
      <c r="BG40" s="39" t="str">
        <f>IF(ISBLANK(TblPosCalcMain[[#This Row],[Select Retirement System]]),"",VLOOKUP(TblPosCalcMain[[#This Row],[Select Retirement System]],TblRetirementOPEBs[],21,FALSE))</f>
        <v/>
      </c>
      <c r="BH40" s="29" t="str">
        <f>IF(ISBLANK(TblPosCalcMain[[#This Row],[Select Retirement System]]),"",VLOOKUP(TblPosCalcMain[[#This Row],[Select Retirement System]],TblRetirementOPEBs[],22,FALSE))</f>
        <v/>
      </c>
      <c r="BI40" s="31" t="str">
        <f>IF(ISBLANK(TblPosCalcMain[[#This Row],[Select Retirement System]]),"",VLOOKUP(TblPosCalcMain[[#This Row],[Select Retirement System]],TblRetirementOPEBs[],23,FALSE))</f>
        <v/>
      </c>
      <c r="BJ40" s="31" t="str">
        <f>IF(ISBLANK(TblPosCalcMain[[#This Row],[Select Retirement System]]),"",VLOOKUP(TblPosCalcMain[[#This Row],[Select Retirement System]],TblRetirementOPEBs[],24,FALSE))</f>
        <v/>
      </c>
      <c r="BK40" s="29" t="str">
        <f>IF(ISBLANK(TblPosCalcMain[[#This Row],[Select Health Plan]]),"",VLOOKUP(TblPosCalcMain[[#This Row],[Select Health Plan]],TblHealthPlans[],4,FALSE))</f>
        <v/>
      </c>
      <c r="BL40" s="26" t="str">
        <f>IF(ISBLANK(TblPosCalcMain[[#This Row],[Select Health Plan]]),"",VLOOKUP(TblPosCalcMain[[#This Row],[Select Health Plan]],TblHealthPlans[],5,FALSE))</f>
        <v/>
      </c>
      <c r="BM40" s="26" t="str">
        <f>IF(ISBLANK(TblPosCalcMain[[#This Row],[Select Health Plan]]),"",VLOOKUP(TblPosCalcMain[[#This Row],[Select Health Plan]],TblHealthPlans[],6,FALSE))</f>
        <v/>
      </c>
    </row>
    <row r="41" spans="3:65" x14ac:dyDescent="0.35">
      <c r="C41" s="9"/>
      <c r="D41" s="40"/>
      <c r="E41" s="40"/>
      <c r="F41" s="9"/>
      <c r="G41" s="9"/>
      <c r="H41" s="17"/>
      <c r="I41" s="26"/>
      <c r="J41" s="9"/>
      <c r="K41" s="17"/>
      <c r="L41" s="17"/>
      <c r="M41" s="25"/>
      <c r="N41" s="25"/>
      <c r="O41" s="26">
        <f>ROUND(TblPosCalcMain[[#This Row],[Enter Position Count Year 1]]*TblPosCalcMain[[#This Row],[Enter Annual Salary]]*(TblPosCalcMain[[#This Row],[Enter Pay Periods Year 1]]/24),0)</f>
        <v>0</v>
      </c>
      <c r="P41" s="26">
        <f>ROUND(TblPosCalcMain[[#This Row],[Enter Position Count Year 2]]*TblPosCalcMain[[#This Row],[Enter Annual Salary]]*(TblPosCalcMain[[#This Row],[Enter Pay Periods Year 2]]/24),0)</f>
        <v>0</v>
      </c>
      <c r="Q41"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41"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41" s="26">
        <f>IF(TblPosCalcMain[[#This Row],[Salary Cost Yr1]]=0,0,ROUND(TblPosCalcMain[[#This Row],[Salary Cost Yr1]]*TblPosCalcMain[[#This Row],[Medicare Rate Yr1]],0))</f>
        <v>0</v>
      </c>
      <c r="T41" s="26">
        <f>IF(TblPosCalcMain[[#This Row],[Salary Cost Yr2]]=0,0,ROUND(TblPosCalcMain[[#This Row],[Salary Cost Yr2]]*TblPosCalcMain[[#This Row],[Medicare Rate Yr2]],0))</f>
        <v>0</v>
      </c>
      <c r="U41" s="26">
        <f>IF(TblPosCalcMain[[#This Row],[Salary Cost Yr1]]=0,0,ROUND(TblPosCalcMain[[#This Row],[Salary Cost Yr1]]*TblPosCalcMain[[#This Row],[Retirement Rate Yr1]],0))</f>
        <v>0</v>
      </c>
      <c r="V41" s="26">
        <f>IF(TblPosCalcMain[[#This Row],[Salary Cost Yr2]]=0,0,ROUND(TblPosCalcMain[[#This Row],[Salary Cost Yr2]]*TblPosCalcMain[[#This Row],[Retirement Rate Yr2]],0))</f>
        <v>0</v>
      </c>
      <c r="W41" s="26">
        <f>IF(TblPosCalcMain[[#This Row],[Salary Cost Yr1]]=0,0,ROUND(TblPosCalcMain[[#This Row],[Salary Cost Yr1]]*TblPosCalcMain[[#This Row],[Group Life Rate Yr1]],0))</f>
        <v>0</v>
      </c>
      <c r="X41" s="26">
        <f>IF(TblPosCalcMain[[#This Row],[Salary Cost Yr2]]=0,0,ROUND(TblPosCalcMain[[#This Row],[Salary Cost Yr2]]*TblPosCalcMain[[#This Row],[Group Life Rate Yr2]],0))</f>
        <v>0</v>
      </c>
      <c r="Y41" s="26">
        <f>IF(TblPosCalcMain[[#This Row],[Salary Cost Yr1]]=0,0,ROUND(TblPosCalcMain[[#This Row],[Salary Cost Yr1]]*TblPosCalcMain[[#This Row],[Retiree Health Cred Rate Yr1]],0))</f>
        <v>0</v>
      </c>
      <c r="Z41" s="26">
        <f>IF(TblPosCalcMain[[#This Row],[Salary Cost Yr2]]=0,0,ROUND(TblPosCalcMain[[#This Row],[Salary Cost Yr2]]*TblPosCalcMain[[#This Row],[Retiree Health Cred Rate Yr2]],0))</f>
        <v>0</v>
      </c>
      <c r="AA41" s="26">
        <f>IF(TblPosCalcMain[[#This Row],[Salary Cost Yr1]]=0,0,ROUND(TblPosCalcMain[[#This Row],[Salary Cost Yr1]]*TblPosCalcMain[[#This Row],[Disability Rate Yr1]],0))</f>
        <v>0</v>
      </c>
      <c r="AB41" s="26">
        <f>IF(TblPosCalcMain[[#This Row],[Salary Cost Yr2]]=0,0,ROUND(TblPosCalcMain[[#This Row],[Salary Cost Yr2]]*TblPosCalcMain[[#This Row],[Disability Rate Yr2]],0))</f>
        <v>0</v>
      </c>
      <c r="AC41" s="26">
        <f>IF(TblPosCalcMain[[#This Row],[Deferred Comp Participant?]]="Yes",ROUND((TblPosCalcMain[[#This Row],[Enter Pay Periods Year 1]]*TblPosCalcMain[[#This Row],[Deferred Comp Match  Per Pay Period Yr1]])*TblPosCalcMain[[#This Row],[Enter Position Count Year 1]],0),0)</f>
        <v>0</v>
      </c>
      <c r="AD41" s="26">
        <f>IF(TblPosCalcMain[[#This Row],[Deferred Comp Participant?]]="Yes",ROUND((TblPosCalcMain[[#This Row],[Enter Pay Periods Year 2]]*TblPosCalcMain[[#This Row],[Deferred Comp Match  Per Pay Period Yr2]])*TblPosCalcMain[[#This Row],[Enter Position Count Year 2]],0),0)</f>
        <v>0</v>
      </c>
      <c r="AE41" s="26">
        <f>IF(ISBLANK(TblPosCalcMain[[#This Row],[Select Health Plan]]),0,ROUND(((TblPosCalcMain[[#This Row],[Health Insurance Premium Yr1]]/24)*TblPosCalcMain[[#This Row],[Enter Pay Periods Year 1]])*TblPosCalcMain[[#This Row],[Enter Position Count Year 1]],0))</f>
        <v>0</v>
      </c>
      <c r="AF41" s="26">
        <f>IF(ISBLANK(TblPosCalcMain[[#This Row],[Select Health Plan]]),0,ROUND(((TblPosCalcMain[[#This Row],[Health Insurance Premium Yr2]]/24)*TblPosCalcMain[[#This Row],[Enter Pay Periods Year 2]])*TblPosCalcMain[[#This Row],[Enter Position Count Year 2]],0))</f>
        <v>0</v>
      </c>
      <c r="AG41"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41"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41"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41"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41" s="29" t="str">
        <f>IF(ISBLANK(TblPosCalcMain[[#This Row],[Select Salary Subobject]]),"",VLOOKUP(TblPosCalcMain[[#This Row],[Select Salary Subobject]],TblSalarySubobjects[],2,FALSE))</f>
        <v/>
      </c>
      <c r="AL41" s="29" t="str">
        <f>IF(ISBLANK(TblPosCalcMain[[#This Row],[Select Salary Subobject]]),"",VLOOKUP(TblPosCalcMain[[#This Row],[Select Salary Subobject]],TblSalarySubobjects[],4,FALSE))</f>
        <v/>
      </c>
      <c r="AM41" s="29" t="str">
        <f>IF(ISBLANK(TblPosCalcMain[[#This Row],[Select Salary Subobject]]),"",VLOOKUP(TblPosCalcMain[[#This Row],[Select Salary Subobject]],TblSalarySubobjects[],5,FALSE))</f>
        <v/>
      </c>
      <c r="AN41" s="29" t="str">
        <f>IF(ISBLANK(TblPosCalcMain[[#This Row],[Select Retirement System]]),"",VLOOKUP(TblPosCalcMain[[#This Row],[Select Retirement System]],TblRetirementOPEBs[],5,FALSE))</f>
        <v/>
      </c>
      <c r="AO41" s="30" t="str">
        <f>IF(ISBLANK(TblPosCalcMain[[#This Row],[Select Retirement System]]),"",VLOOKUP(TblPosCalcMain[[#This Row],[Select Retirement System]],TblRetirementOPEBs[],6,FALSE))</f>
        <v/>
      </c>
      <c r="AP41" s="30" t="str">
        <f>IF(ISBLANK(TblPosCalcMain[[#This Row],[Select Retirement System]]),"",VLOOKUP(TblPosCalcMain[[#This Row],[Select Retirement System]],TblRetirementOPEBs[],7,FALSE))</f>
        <v/>
      </c>
      <c r="AQ41" s="31" t="str">
        <f>IF(ISBLANK(TblPosCalcMain[[#This Row],[Select Retirement System]]),"",VLOOKUP(TblPosCalcMain[[#This Row],[Select Retirement System]],TblRetirementOPEBs[],8,FALSE))</f>
        <v/>
      </c>
      <c r="AR41" s="31" t="str">
        <f>IF(ISBLANK(TblPosCalcMain[[#This Row],[Select Retirement System]]),"",VLOOKUP(TblPosCalcMain[[#This Row],[Select Retirement System]],TblRetirementOPEBs[],9,FALSE))</f>
        <v/>
      </c>
      <c r="AS41" s="37" t="str">
        <f>IF(ISBLANK(TblPosCalcMain[[#This Row],[Select Retirement System]]),"",VLOOKUP(TblPosCalcMain[[#This Row],[Select Retirement System]],TblRetirementOPEBs[],10,FALSE))</f>
        <v/>
      </c>
      <c r="AT41" s="30" t="str">
        <f>IF(ISBLANK(TblPosCalcMain[[#This Row],[Select Retirement System]]),"",VLOOKUP(TblPosCalcMain[[#This Row],[Select Retirement System]],TblRetirementOPEBs[],11,FALSE))</f>
        <v/>
      </c>
      <c r="AU41" s="30" t="str">
        <f>IF(ISBLANK(TblPosCalcMain[[#This Row],[Select Retirement System]]),"",VLOOKUP(TblPosCalcMain[[#This Row],[Select Retirement System]],TblRetirementOPEBs[],12,FALSE))</f>
        <v/>
      </c>
      <c r="AV41" s="37" t="str">
        <f>IF(ISBLANK(TblPosCalcMain[[#This Row],[Select Retirement System]]),"",VLOOKUP(TblPosCalcMain[[#This Row],[Select Retirement System]],TblRetirementOPEBs[],2,FALSE))</f>
        <v/>
      </c>
      <c r="AW41" s="30" t="str">
        <f>IF(ISBLANK(TblPosCalcMain[[#This Row],[Select Retirement System]]),"",VLOOKUP(TblPosCalcMain[[#This Row],[Select Retirement System]],TblRetirementOPEBs[],3,FALSE))</f>
        <v/>
      </c>
      <c r="AX41" s="30" t="str">
        <f>IF(ISBLANK(TblPosCalcMain[[#This Row],[Select Retirement System]]),"",VLOOKUP(TblPosCalcMain[[#This Row],[Select Retirement System]],TblRetirementOPEBs[],4,FALSE))</f>
        <v/>
      </c>
      <c r="AY41" s="38" t="str">
        <f>IF(ISBLANK(TblPosCalcMain[[#This Row],[Select Retirement System]]),"",VLOOKUP(TblPosCalcMain[[#This Row],[Select Retirement System]],TblRetirementOPEBs[],13,FALSE))</f>
        <v/>
      </c>
      <c r="AZ41" s="39" t="str">
        <f>IF(ISBLANK(TblPosCalcMain[[#This Row],[Select Retirement System]]),"",VLOOKUP(TblPosCalcMain[[#This Row],[Select Retirement System]],TblRetirementOPEBs[],14,FALSE))</f>
        <v/>
      </c>
      <c r="BA41" s="39" t="str">
        <f>IF(ISBLANK(TblPosCalcMain[[#This Row],[Select Retirement System]]),"",VLOOKUP(TblPosCalcMain[[#This Row],[Select Retirement System]],TblRetirementOPEBs[],15,FALSE))</f>
        <v/>
      </c>
      <c r="BB41" s="38" t="str">
        <f>IF(ISBLANK(TblPosCalcMain[[#This Row],[Select Retirement System]]),"",VLOOKUP(TblPosCalcMain[[#This Row],[Select Retirement System]],TblRetirementOPEBs[],16,FALSE))</f>
        <v/>
      </c>
      <c r="BC41" s="39" t="str">
        <f>IF(ISBLANK(TblPosCalcMain[[#This Row],[Select Retirement System]]),"",VLOOKUP(TblPosCalcMain[[#This Row],[Select Retirement System]],TblRetirementOPEBs[],17,FALSE))</f>
        <v/>
      </c>
      <c r="BD41" s="39" t="str">
        <f>IF(ISBLANK(TblPosCalcMain[[#This Row],[Select Retirement System]]),"",VLOOKUP(TblPosCalcMain[[#This Row],[Select Retirement System]],TblRetirementOPEBs[],18,FALSE))</f>
        <v/>
      </c>
      <c r="BE41" s="38" t="str">
        <f>IF(ISBLANK(TblPosCalcMain[[#This Row],[Select Retirement System]]),"",VLOOKUP(TblPosCalcMain[[#This Row],[Select Retirement System]],TblRetirementOPEBs[],19,FALSE))</f>
        <v/>
      </c>
      <c r="BF41" s="39" t="str">
        <f>IF(ISBLANK(TblPosCalcMain[[#This Row],[Select Retirement System]]),"",VLOOKUP(TblPosCalcMain[[#This Row],[Select Retirement System]],TblRetirementOPEBs[],20,FALSE))</f>
        <v/>
      </c>
      <c r="BG41" s="39" t="str">
        <f>IF(ISBLANK(TblPosCalcMain[[#This Row],[Select Retirement System]]),"",VLOOKUP(TblPosCalcMain[[#This Row],[Select Retirement System]],TblRetirementOPEBs[],21,FALSE))</f>
        <v/>
      </c>
      <c r="BH41" s="29" t="str">
        <f>IF(ISBLANK(TblPosCalcMain[[#This Row],[Select Retirement System]]),"",VLOOKUP(TblPosCalcMain[[#This Row],[Select Retirement System]],TblRetirementOPEBs[],22,FALSE))</f>
        <v/>
      </c>
      <c r="BI41" s="31" t="str">
        <f>IF(ISBLANK(TblPosCalcMain[[#This Row],[Select Retirement System]]),"",VLOOKUP(TblPosCalcMain[[#This Row],[Select Retirement System]],TblRetirementOPEBs[],23,FALSE))</f>
        <v/>
      </c>
      <c r="BJ41" s="31" t="str">
        <f>IF(ISBLANK(TblPosCalcMain[[#This Row],[Select Retirement System]]),"",VLOOKUP(TblPosCalcMain[[#This Row],[Select Retirement System]],TblRetirementOPEBs[],24,FALSE))</f>
        <v/>
      </c>
      <c r="BK41" s="29" t="str">
        <f>IF(ISBLANK(TblPosCalcMain[[#This Row],[Select Health Plan]]),"",VLOOKUP(TblPosCalcMain[[#This Row],[Select Health Plan]],TblHealthPlans[],4,FALSE))</f>
        <v/>
      </c>
      <c r="BL41" s="26" t="str">
        <f>IF(ISBLANK(TblPosCalcMain[[#This Row],[Select Health Plan]]),"",VLOOKUP(TblPosCalcMain[[#This Row],[Select Health Plan]],TblHealthPlans[],5,FALSE))</f>
        <v/>
      </c>
      <c r="BM41" s="26" t="str">
        <f>IF(ISBLANK(TblPosCalcMain[[#This Row],[Select Health Plan]]),"",VLOOKUP(TblPosCalcMain[[#This Row],[Select Health Plan]],TblHealthPlans[],6,FALSE))</f>
        <v/>
      </c>
    </row>
    <row r="42" spans="3:65" x14ac:dyDescent="0.35">
      <c r="C42" s="9"/>
      <c r="D42" s="40"/>
      <c r="E42" s="40"/>
      <c r="F42" s="9"/>
      <c r="G42" s="9"/>
      <c r="H42" s="17"/>
      <c r="I42" s="26"/>
      <c r="J42" s="9"/>
      <c r="K42" s="17"/>
      <c r="L42" s="17"/>
      <c r="M42" s="25"/>
      <c r="N42" s="25"/>
      <c r="O42" s="26">
        <f>ROUND(TblPosCalcMain[[#This Row],[Enter Position Count Year 1]]*TblPosCalcMain[[#This Row],[Enter Annual Salary]]*(TblPosCalcMain[[#This Row],[Enter Pay Periods Year 1]]/24),0)</f>
        <v>0</v>
      </c>
      <c r="P42" s="26">
        <f>ROUND(TblPosCalcMain[[#This Row],[Enter Position Count Year 2]]*TblPosCalcMain[[#This Row],[Enter Annual Salary]]*(TblPosCalcMain[[#This Row],[Enter Pay Periods Year 2]]/24),0)</f>
        <v>0</v>
      </c>
      <c r="Q42"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42"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42" s="26">
        <f>IF(TblPosCalcMain[[#This Row],[Salary Cost Yr1]]=0,0,ROUND(TblPosCalcMain[[#This Row],[Salary Cost Yr1]]*TblPosCalcMain[[#This Row],[Medicare Rate Yr1]],0))</f>
        <v>0</v>
      </c>
      <c r="T42" s="26">
        <f>IF(TblPosCalcMain[[#This Row],[Salary Cost Yr2]]=0,0,ROUND(TblPosCalcMain[[#This Row],[Salary Cost Yr2]]*TblPosCalcMain[[#This Row],[Medicare Rate Yr2]],0))</f>
        <v>0</v>
      </c>
      <c r="U42" s="26">
        <f>IF(TblPosCalcMain[[#This Row],[Salary Cost Yr1]]=0,0,ROUND(TblPosCalcMain[[#This Row],[Salary Cost Yr1]]*TblPosCalcMain[[#This Row],[Retirement Rate Yr1]],0))</f>
        <v>0</v>
      </c>
      <c r="V42" s="26">
        <f>IF(TblPosCalcMain[[#This Row],[Salary Cost Yr2]]=0,0,ROUND(TblPosCalcMain[[#This Row],[Salary Cost Yr2]]*TblPosCalcMain[[#This Row],[Retirement Rate Yr2]],0))</f>
        <v>0</v>
      </c>
      <c r="W42" s="26">
        <f>IF(TblPosCalcMain[[#This Row],[Salary Cost Yr1]]=0,0,ROUND(TblPosCalcMain[[#This Row],[Salary Cost Yr1]]*TblPosCalcMain[[#This Row],[Group Life Rate Yr1]],0))</f>
        <v>0</v>
      </c>
      <c r="X42" s="26">
        <f>IF(TblPosCalcMain[[#This Row],[Salary Cost Yr2]]=0,0,ROUND(TblPosCalcMain[[#This Row],[Salary Cost Yr2]]*TblPosCalcMain[[#This Row],[Group Life Rate Yr2]],0))</f>
        <v>0</v>
      </c>
      <c r="Y42" s="26">
        <f>IF(TblPosCalcMain[[#This Row],[Salary Cost Yr1]]=0,0,ROUND(TblPosCalcMain[[#This Row],[Salary Cost Yr1]]*TblPosCalcMain[[#This Row],[Retiree Health Cred Rate Yr1]],0))</f>
        <v>0</v>
      </c>
      <c r="Z42" s="26">
        <f>IF(TblPosCalcMain[[#This Row],[Salary Cost Yr2]]=0,0,ROUND(TblPosCalcMain[[#This Row],[Salary Cost Yr2]]*TblPosCalcMain[[#This Row],[Retiree Health Cred Rate Yr2]],0))</f>
        <v>0</v>
      </c>
      <c r="AA42" s="26">
        <f>IF(TblPosCalcMain[[#This Row],[Salary Cost Yr1]]=0,0,ROUND(TblPosCalcMain[[#This Row],[Salary Cost Yr1]]*TblPosCalcMain[[#This Row],[Disability Rate Yr1]],0))</f>
        <v>0</v>
      </c>
      <c r="AB42" s="26">
        <f>IF(TblPosCalcMain[[#This Row],[Salary Cost Yr2]]=0,0,ROUND(TblPosCalcMain[[#This Row],[Salary Cost Yr2]]*TblPosCalcMain[[#This Row],[Disability Rate Yr2]],0))</f>
        <v>0</v>
      </c>
      <c r="AC42" s="26">
        <f>IF(TblPosCalcMain[[#This Row],[Deferred Comp Participant?]]="Yes",ROUND((TblPosCalcMain[[#This Row],[Enter Pay Periods Year 1]]*TblPosCalcMain[[#This Row],[Deferred Comp Match  Per Pay Period Yr1]])*TblPosCalcMain[[#This Row],[Enter Position Count Year 1]],0),0)</f>
        <v>0</v>
      </c>
      <c r="AD42" s="26">
        <f>IF(TblPosCalcMain[[#This Row],[Deferred Comp Participant?]]="Yes",ROUND((TblPosCalcMain[[#This Row],[Enter Pay Periods Year 2]]*TblPosCalcMain[[#This Row],[Deferred Comp Match  Per Pay Period Yr2]])*TblPosCalcMain[[#This Row],[Enter Position Count Year 2]],0),0)</f>
        <v>0</v>
      </c>
      <c r="AE42" s="26">
        <f>IF(ISBLANK(TblPosCalcMain[[#This Row],[Select Health Plan]]),0,ROUND(((TblPosCalcMain[[#This Row],[Health Insurance Premium Yr1]]/24)*TblPosCalcMain[[#This Row],[Enter Pay Periods Year 1]])*TblPosCalcMain[[#This Row],[Enter Position Count Year 1]],0))</f>
        <v>0</v>
      </c>
      <c r="AF42" s="26">
        <f>IF(ISBLANK(TblPosCalcMain[[#This Row],[Select Health Plan]]),0,ROUND(((TblPosCalcMain[[#This Row],[Health Insurance Premium Yr2]]/24)*TblPosCalcMain[[#This Row],[Enter Pay Periods Year 2]])*TblPosCalcMain[[#This Row],[Enter Position Count Year 2]],0))</f>
        <v>0</v>
      </c>
      <c r="AG42"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42"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42"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42"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42" s="29" t="str">
        <f>IF(ISBLANK(TblPosCalcMain[[#This Row],[Select Salary Subobject]]),"",VLOOKUP(TblPosCalcMain[[#This Row],[Select Salary Subobject]],TblSalarySubobjects[],2,FALSE))</f>
        <v/>
      </c>
      <c r="AL42" s="29" t="str">
        <f>IF(ISBLANK(TblPosCalcMain[[#This Row],[Select Salary Subobject]]),"",VLOOKUP(TblPosCalcMain[[#This Row],[Select Salary Subobject]],TblSalarySubobjects[],4,FALSE))</f>
        <v/>
      </c>
      <c r="AM42" s="29" t="str">
        <f>IF(ISBLANK(TblPosCalcMain[[#This Row],[Select Salary Subobject]]),"",VLOOKUP(TblPosCalcMain[[#This Row],[Select Salary Subobject]],TblSalarySubobjects[],5,FALSE))</f>
        <v/>
      </c>
      <c r="AN42" s="29" t="str">
        <f>IF(ISBLANK(TblPosCalcMain[[#This Row],[Select Retirement System]]),"",VLOOKUP(TblPosCalcMain[[#This Row],[Select Retirement System]],TblRetirementOPEBs[],5,FALSE))</f>
        <v/>
      </c>
      <c r="AO42" s="30" t="str">
        <f>IF(ISBLANK(TblPosCalcMain[[#This Row],[Select Retirement System]]),"",VLOOKUP(TblPosCalcMain[[#This Row],[Select Retirement System]],TblRetirementOPEBs[],6,FALSE))</f>
        <v/>
      </c>
      <c r="AP42" s="30" t="str">
        <f>IF(ISBLANK(TblPosCalcMain[[#This Row],[Select Retirement System]]),"",VLOOKUP(TblPosCalcMain[[#This Row],[Select Retirement System]],TblRetirementOPEBs[],7,FALSE))</f>
        <v/>
      </c>
      <c r="AQ42" s="31" t="str">
        <f>IF(ISBLANK(TblPosCalcMain[[#This Row],[Select Retirement System]]),"",VLOOKUP(TblPosCalcMain[[#This Row],[Select Retirement System]],TblRetirementOPEBs[],8,FALSE))</f>
        <v/>
      </c>
      <c r="AR42" s="31" t="str">
        <f>IF(ISBLANK(TblPosCalcMain[[#This Row],[Select Retirement System]]),"",VLOOKUP(TblPosCalcMain[[#This Row],[Select Retirement System]],TblRetirementOPEBs[],9,FALSE))</f>
        <v/>
      </c>
      <c r="AS42" s="37" t="str">
        <f>IF(ISBLANK(TblPosCalcMain[[#This Row],[Select Retirement System]]),"",VLOOKUP(TblPosCalcMain[[#This Row],[Select Retirement System]],TblRetirementOPEBs[],10,FALSE))</f>
        <v/>
      </c>
      <c r="AT42" s="30" t="str">
        <f>IF(ISBLANK(TblPosCalcMain[[#This Row],[Select Retirement System]]),"",VLOOKUP(TblPosCalcMain[[#This Row],[Select Retirement System]],TblRetirementOPEBs[],11,FALSE))</f>
        <v/>
      </c>
      <c r="AU42" s="30" t="str">
        <f>IF(ISBLANK(TblPosCalcMain[[#This Row],[Select Retirement System]]),"",VLOOKUP(TblPosCalcMain[[#This Row],[Select Retirement System]],TblRetirementOPEBs[],12,FALSE))</f>
        <v/>
      </c>
      <c r="AV42" s="37" t="str">
        <f>IF(ISBLANK(TblPosCalcMain[[#This Row],[Select Retirement System]]),"",VLOOKUP(TblPosCalcMain[[#This Row],[Select Retirement System]],TblRetirementOPEBs[],2,FALSE))</f>
        <v/>
      </c>
      <c r="AW42" s="30" t="str">
        <f>IF(ISBLANK(TblPosCalcMain[[#This Row],[Select Retirement System]]),"",VLOOKUP(TblPosCalcMain[[#This Row],[Select Retirement System]],TblRetirementOPEBs[],3,FALSE))</f>
        <v/>
      </c>
      <c r="AX42" s="30" t="str">
        <f>IF(ISBLANK(TblPosCalcMain[[#This Row],[Select Retirement System]]),"",VLOOKUP(TblPosCalcMain[[#This Row],[Select Retirement System]],TblRetirementOPEBs[],4,FALSE))</f>
        <v/>
      </c>
      <c r="AY42" s="38" t="str">
        <f>IF(ISBLANK(TblPosCalcMain[[#This Row],[Select Retirement System]]),"",VLOOKUP(TblPosCalcMain[[#This Row],[Select Retirement System]],TblRetirementOPEBs[],13,FALSE))</f>
        <v/>
      </c>
      <c r="AZ42" s="39" t="str">
        <f>IF(ISBLANK(TblPosCalcMain[[#This Row],[Select Retirement System]]),"",VLOOKUP(TblPosCalcMain[[#This Row],[Select Retirement System]],TblRetirementOPEBs[],14,FALSE))</f>
        <v/>
      </c>
      <c r="BA42" s="39" t="str">
        <f>IF(ISBLANK(TblPosCalcMain[[#This Row],[Select Retirement System]]),"",VLOOKUP(TblPosCalcMain[[#This Row],[Select Retirement System]],TblRetirementOPEBs[],15,FALSE))</f>
        <v/>
      </c>
      <c r="BB42" s="38" t="str">
        <f>IF(ISBLANK(TblPosCalcMain[[#This Row],[Select Retirement System]]),"",VLOOKUP(TblPosCalcMain[[#This Row],[Select Retirement System]],TblRetirementOPEBs[],16,FALSE))</f>
        <v/>
      </c>
      <c r="BC42" s="39" t="str">
        <f>IF(ISBLANK(TblPosCalcMain[[#This Row],[Select Retirement System]]),"",VLOOKUP(TblPosCalcMain[[#This Row],[Select Retirement System]],TblRetirementOPEBs[],17,FALSE))</f>
        <v/>
      </c>
      <c r="BD42" s="39" t="str">
        <f>IF(ISBLANK(TblPosCalcMain[[#This Row],[Select Retirement System]]),"",VLOOKUP(TblPosCalcMain[[#This Row],[Select Retirement System]],TblRetirementOPEBs[],18,FALSE))</f>
        <v/>
      </c>
      <c r="BE42" s="38" t="str">
        <f>IF(ISBLANK(TblPosCalcMain[[#This Row],[Select Retirement System]]),"",VLOOKUP(TblPosCalcMain[[#This Row],[Select Retirement System]],TblRetirementOPEBs[],19,FALSE))</f>
        <v/>
      </c>
      <c r="BF42" s="39" t="str">
        <f>IF(ISBLANK(TblPosCalcMain[[#This Row],[Select Retirement System]]),"",VLOOKUP(TblPosCalcMain[[#This Row],[Select Retirement System]],TblRetirementOPEBs[],20,FALSE))</f>
        <v/>
      </c>
      <c r="BG42" s="39" t="str">
        <f>IF(ISBLANK(TblPosCalcMain[[#This Row],[Select Retirement System]]),"",VLOOKUP(TblPosCalcMain[[#This Row],[Select Retirement System]],TblRetirementOPEBs[],21,FALSE))</f>
        <v/>
      </c>
      <c r="BH42" s="29" t="str">
        <f>IF(ISBLANK(TblPosCalcMain[[#This Row],[Select Retirement System]]),"",VLOOKUP(TblPosCalcMain[[#This Row],[Select Retirement System]],TblRetirementOPEBs[],22,FALSE))</f>
        <v/>
      </c>
      <c r="BI42" s="31" t="str">
        <f>IF(ISBLANK(TblPosCalcMain[[#This Row],[Select Retirement System]]),"",VLOOKUP(TblPosCalcMain[[#This Row],[Select Retirement System]],TblRetirementOPEBs[],23,FALSE))</f>
        <v/>
      </c>
      <c r="BJ42" s="31" t="str">
        <f>IF(ISBLANK(TblPosCalcMain[[#This Row],[Select Retirement System]]),"",VLOOKUP(TblPosCalcMain[[#This Row],[Select Retirement System]],TblRetirementOPEBs[],24,FALSE))</f>
        <v/>
      </c>
      <c r="BK42" s="29" t="str">
        <f>IF(ISBLANK(TblPosCalcMain[[#This Row],[Select Health Plan]]),"",VLOOKUP(TblPosCalcMain[[#This Row],[Select Health Plan]],TblHealthPlans[],4,FALSE))</f>
        <v/>
      </c>
      <c r="BL42" s="26" t="str">
        <f>IF(ISBLANK(TblPosCalcMain[[#This Row],[Select Health Plan]]),"",VLOOKUP(TblPosCalcMain[[#This Row],[Select Health Plan]],TblHealthPlans[],5,FALSE))</f>
        <v/>
      </c>
      <c r="BM42" s="26" t="str">
        <f>IF(ISBLANK(TblPosCalcMain[[#This Row],[Select Health Plan]]),"",VLOOKUP(TblPosCalcMain[[#This Row],[Select Health Plan]],TblHealthPlans[],6,FALSE))</f>
        <v/>
      </c>
    </row>
    <row r="43" spans="3:65" x14ac:dyDescent="0.35">
      <c r="C43" s="9"/>
      <c r="D43" s="40"/>
      <c r="E43" s="40"/>
      <c r="F43" s="9"/>
      <c r="G43" s="9"/>
      <c r="H43" s="17"/>
      <c r="I43" s="26"/>
      <c r="J43" s="9"/>
      <c r="K43" s="17"/>
      <c r="L43" s="17"/>
      <c r="M43" s="25"/>
      <c r="N43" s="25"/>
      <c r="O43" s="26">
        <f>ROUND(TblPosCalcMain[[#This Row],[Enter Position Count Year 1]]*TblPosCalcMain[[#This Row],[Enter Annual Salary]]*(TblPosCalcMain[[#This Row],[Enter Pay Periods Year 1]]/24),0)</f>
        <v>0</v>
      </c>
      <c r="P43" s="26">
        <f>ROUND(TblPosCalcMain[[#This Row],[Enter Position Count Year 2]]*TblPosCalcMain[[#This Row],[Enter Annual Salary]]*(TblPosCalcMain[[#This Row],[Enter Pay Periods Year 2]]/24),0)</f>
        <v>0</v>
      </c>
      <c r="Q43"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43"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43" s="26">
        <f>IF(TblPosCalcMain[[#This Row],[Salary Cost Yr1]]=0,0,ROUND(TblPosCalcMain[[#This Row],[Salary Cost Yr1]]*TblPosCalcMain[[#This Row],[Medicare Rate Yr1]],0))</f>
        <v>0</v>
      </c>
      <c r="T43" s="26">
        <f>IF(TblPosCalcMain[[#This Row],[Salary Cost Yr2]]=0,0,ROUND(TblPosCalcMain[[#This Row],[Salary Cost Yr2]]*TblPosCalcMain[[#This Row],[Medicare Rate Yr2]],0))</f>
        <v>0</v>
      </c>
      <c r="U43" s="26">
        <f>IF(TblPosCalcMain[[#This Row],[Salary Cost Yr1]]=0,0,ROUND(TblPosCalcMain[[#This Row],[Salary Cost Yr1]]*TblPosCalcMain[[#This Row],[Retirement Rate Yr1]],0))</f>
        <v>0</v>
      </c>
      <c r="V43" s="26">
        <f>IF(TblPosCalcMain[[#This Row],[Salary Cost Yr2]]=0,0,ROUND(TblPosCalcMain[[#This Row],[Salary Cost Yr2]]*TblPosCalcMain[[#This Row],[Retirement Rate Yr2]],0))</f>
        <v>0</v>
      </c>
      <c r="W43" s="26">
        <f>IF(TblPosCalcMain[[#This Row],[Salary Cost Yr1]]=0,0,ROUND(TblPosCalcMain[[#This Row],[Salary Cost Yr1]]*TblPosCalcMain[[#This Row],[Group Life Rate Yr1]],0))</f>
        <v>0</v>
      </c>
      <c r="X43" s="26">
        <f>IF(TblPosCalcMain[[#This Row],[Salary Cost Yr2]]=0,0,ROUND(TblPosCalcMain[[#This Row],[Salary Cost Yr2]]*TblPosCalcMain[[#This Row],[Group Life Rate Yr2]],0))</f>
        <v>0</v>
      </c>
      <c r="Y43" s="26">
        <f>IF(TblPosCalcMain[[#This Row],[Salary Cost Yr1]]=0,0,ROUND(TblPosCalcMain[[#This Row],[Salary Cost Yr1]]*TblPosCalcMain[[#This Row],[Retiree Health Cred Rate Yr1]],0))</f>
        <v>0</v>
      </c>
      <c r="Z43" s="26">
        <f>IF(TblPosCalcMain[[#This Row],[Salary Cost Yr2]]=0,0,ROUND(TblPosCalcMain[[#This Row],[Salary Cost Yr2]]*TblPosCalcMain[[#This Row],[Retiree Health Cred Rate Yr2]],0))</f>
        <v>0</v>
      </c>
      <c r="AA43" s="26">
        <f>IF(TblPosCalcMain[[#This Row],[Salary Cost Yr1]]=0,0,ROUND(TblPosCalcMain[[#This Row],[Salary Cost Yr1]]*TblPosCalcMain[[#This Row],[Disability Rate Yr1]],0))</f>
        <v>0</v>
      </c>
      <c r="AB43" s="26">
        <f>IF(TblPosCalcMain[[#This Row],[Salary Cost Yr2]]=0,0,ROUND(TblPosCalcMain[[#This Row],[Salary Cost Yr2]]*TblPosCalcMain[[#This Row],[Disability Rate Yr2]],0))</f>
        <v>0</v>
      </c>
      <c r="AC43" s="26">
        <f>IF(TblPosCalcMain[[#This Row],[Deferred Comp Participant?]]="Yes",ROUND((TblPosCalcMain[[#This Row],[Enter Pay Periods Year 1]]*TblPosCalcMain[[#This Row],[Deferred Comp Match  Per Pay Period Yr1]])*TblPosCalcMain[[#This Row],[Enter Position Count Year 1]],0),0)</f>
        <v>0</v>
      </c>
      <c r="AD43" s="26">
        <f>IF(TblPosCalcMain[[#This Row],[Deferred Comp Participant?]]="Yes",ROUND((TblPosCalcMain[[#This Row],[Enter Pay Periods Year 2]]*TblPosCalcMain[[#This Row],[Deferred Comp Match  Per Pay Period Yr2]])*TblPosCalcMain[[#This Row],[Enter Position Count Year 2]],0),0)</f>
        <v>0</v>
      </c>
      <c r="AE43" s="26">
        <f>IF(ISBLANK(TblPosCalcMain[[#This Row],[Select Health Plan]]),0,ROUND(((TblPosCalcMain[[#This Row],[Health Insurance Premium Yr1]]/24)*TblPosCalcMain[[#This Row],[Enter Pay Periods Year 1]])*TblPosCalcMain[[#This Row],[Enter Position Count Year 1]],0))</f>
        <v>0</v>
      </c>
      <c r="AF43" s="26">
        <f>IF(ISBLANK(TblPosCalcMain[[#This Row],[Select Health Plan]]),0,ROUND(((TblPosCalcMain[[#This Row],[Health Insurance Premium Yr2]]/24)*TblPosCalcMain[[#This Row],[Enter Pay Periods Year 2]])*TblPosCalcMain[[#This Row],[Enter Position Count Year 2]],0))</f>
        <v>0</v>
      </c>
      <c r="AG43"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43"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43"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43"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43" s="29" t="str">
        <f>IF(ISBLANK(TblPosCalcMain[[#This Row],[Select Salary Subobject]]),"",VLOOKUP(TblPosCalcMain[[#This Row],[Select Salary Subobject]],TblSalarySubobjects[],2,FALSE))</f>
        <v/>
      </c>
      <c r="AL43" s="29" t="str">
        <f>IF(ISBLANK(TblPosCalcMain[[#This Row],[Select Salary Subobject]]),"",VLOOKUP(TblPosCalcMain[[#This Row],[Select Salary Subobject]],TblSalarySubobjects[],4,FALSE))</f>
        <v/>
      </c>
      <c r="AM43" s="29" t="str">
        <f>IF(ISBLANK(TblPosCalcMain[[#This Row],[Select Salary Subobject]]),"",VLOOKUP(TblPosCalcMain[[#This Row],[Select Salary Subobject]],TblSalarySubobjects[],5,FALSE))</f>
        <v/>
      </c>
      <c r="AN43" s="29" t="str">
        <f>IF(ISBLANK(TblPosCalcMain[[#This Row],[Select Retirement System]]),"",VLOOKUP(TblPosCalcMain[[#This Row],[Select Retirement System]],TblRetirementOPEBs[],5,FALSE))</f>
        <v/>
      </c>
      <c r="AO43" s="30" t="str">
        <f>IF(ISBLANK(TblPosCalcMain[[#This Row],[Select Retirement System]]),"",VLOOKUP(TblPosCalcMain[[#This Row],[Select Retirement System]],TblRetirementOPEBs[],6,FALSE))</f>
        <v/>
      </c>
      <c r="AP43" s="30" t="str">
        <f>IF(ISBLANK(TblPosCalcMain[[#This Row],[Select Retirement System]]),"",VLOOKUP(TblPosCalcMain[[#This Row],[Select Retirement System]],TblRetirementOPEBs[],7,FALSE))</f>
        <v/>
      </c>
      <c r="AQ43" s="31" t="str">
        <f>IF(ISBLANK(TblPosCalcMain[[#This Row],[Select Retirement System]]),"",VLOOKUP(TblPosCalcMain[[#This Row],[Select Retirement System]],TblRetirementOPEBs[],8,FALSE))</f>
        <v/>
      </c>
      <c r="AR43" s="31" t="str">
        <f>IF(ISBLANK(TblPosCalcMain[[#This Row],[Select Retirement System]]),"",VLOOKUP(TblPosCalcMain[[#This Row],[Select Retirement System]],TblRetirementOPEBs[],9,FALSE))</f>
        <v/>
      </c>
      <c r="AS43" s="37" t="str">
        <f>IF(ISBLANK(TblPosCalcMain[[#This Row],[Select Retirement System]]),"",VLOOKUP(TblPosCalcMain[[#This Row],[Select Retirement System]],TblRetirementOPEBs[],10,FALSE))</f>
        <v/>
      </c>
      <c r="AT43" s="30" t="str">
        <f>IF(ISBLANK(TblPosCalcMain[[#This Row],[Select Retirement System]]),"",VLOOKUP(TblPosCalcMain[[#This Row],[Select Retirement System]],TblRetirementOPEBs[],11,FALSE))</f>
        <v/>
      </c>
      <c r="AU43" s="30" t="str">
        <f>IF(ISBLANK(TblPosCalcMain[[#This Row],[Select Retirement System]]),"",VLOOKUP(TblPosCalcMain[[#This Row],[Select Retirement System]],TblRetirementOPEBs[],12,FALSE))</f>
        <v/>
      </c>
      <c r="AV43" s="37" t="str">
        <f>IF(ISBLANK(TblPosCalcMain[[#This Row],[Select Retirement System]]),"",VLOOKUP(TblPosCalcMain[[#This Row],[Select Retirement System]],TblRetirementOPEBs[],2,FALSE))</f>
        <v/>
      </c>
      <c r="AW43" s="30" t="str">
        <f>IF(ISBLANK(TblPosCalcMain[[#This Row],[Select Retirement System]]),"",VLOOKUP(TblPosCalcMain[[#This Row],[Select Retirement System]],TblRetirementOPEBs[],3,FALSE))</f>
        <v/>
      </c>
      <c r="AX43" s="30" t="str">
        <f>IF(ISBLANK(TblPosCalcMain[[#This Row],[Select Retirement System]]),"",VLOOKUP(TblPosCalcMain[[#This Row],[Select Retirement System]],TblRetirementOPEBs[],4,FALSE))</f>
        <v/>
      </c>
      <c r="AY43" s="38" t="str">
        <f>IF(ISBLANK(TblPosCalcMain[[#This Row],[Select Retirement System]]),"",VLOOKUP(TblPosCalcMain[[#This Row],[Select Retirement System]],TblRetirementOPEBs[],13,FALSE))</f>
        <v/>
      </c>
      <c r="AZ43" s="39" t="str">
        <f>IF(ISBLANK(TblPosCalcMain[[#This Row],[Select Retirement System]]),"",VLOOKUP(TblPosCalcMain[[#This Row],[Select Retirement System]],TblRetirementOPEBs[],14,FALSE))</f>
        <v/>
      </c>
      <c r="BA43" s="39" t="str">
        <f>IF(ISBLANK(TblPosCalcMain[[#This Row],[Select Retirement System]]),"",VLOOKUP(TblPosCalcMain[[#This Row],[Select Retirement System]],TblRetirementOPEBs[],15,FALSE))</f>
        <v/>
      </c>
      <c r="BB43" s="38" t="str">
        <f>IF(ISBLANK(TblPosCalcMain[[#This Row],[Select Retirement System]]),"",VLOOKUP(TblPosCalcMain[[#This Row],[Select Retirement System]],TblRetirementOPEBs[],16,FALSE))</f>
        <v/>
      </c>
      <c r="BC43" s="39" t="str">
        <f>IF(ISBLANK(TblPosCalcMain[[#This Row],[Select Retirement System]]),"",VLOOKUP(TblPosCalcMain[[#This Row],[Select Retirement System]],TblRetirementOPEBs[],17,FALSE))</f>
        <v/>
      </c>
      <c r="BD43" s="39" t="str">
        <f>IF(ISBLANK(TblPosCalcMain[[#This Row],[Select Retirement System]]),"",VLOOKUP(TblPosCalcMain[[#This Row],[Select Retirement System]],TblRetirementOPEBs[],18,FALSE))</f>
        <v/>
      </c>
      <c r="BE43" s="38" t="str">
        <f>IF(ISBLANK(TblPosCalcMain[[#This Row],[Select Retirement System]]),"",VLOOKUP(TblPosCalcMain[[#This Row],[Select Retirement System]],TblRetirementOPEBs[],19,FALSE))</f>
        <v/>
      </c>
      <c r="BF43" s="39" t="str">
        <f>IF(ISBLANK(TblPosCalcMain[[#This Row],[Select Retirement System]]),"",VLOOKUP(TblPosCalcMain[[#This Row],[Select Retirement System]],TblRetirementOPEBs[],20,FALSE))</f>
        <v/>
      </c>
      <c r="BG43" s="39" t="str">
        <f>IF(ISBLANK(TblPosCalcMain[[#This Row],[Select Retirement System]]),"",VLOOKUP(TblPosCalcMain[[#This Row],[Select Retirement System]],TblRetirementOPEBs[],21,FALSE))</f>
        <v/>
      </c>
      <c r="BH43" s="29" t="str">
        <f>IF(ISBLANK(TblPosCalcMain[[#This Row],[Select Retirement System]]),"",VLOOKUP(TblPosCalcMain[[#This Row],[Select Retirement System]],TblRetirementOPEBs[],22,FALSE))</f>
        <v/>
      </c>
      <c r="BI43" s="31" t="str">
        <f>IF(ISBLANK(TblPosCalcMain[[#This Row],[Select Retirement System]]),"",VLOOKUP(TblPosCalcMain[[#This Row],[Select Retirement System]],TblRetirementOPEBs[],23,FALSE))</f>
        <v/>
      </c>
      <c r="BJ43" s="31" t="str">
        <f>IF(ISBLANK(TblPosCalcMain[[#This Row],[Select Retirement System]]),"",VLOOKUP(TblPosCalcMain[[#This Row],[Select Retirement System]],TblRetirementOPEBs[],24,FALSE))</f>
        <v/>
      </c>
      <c r="BK43" s="29" t="str">
        <f>IF(ISBLANK(TblPosCalcMain[[#This Row],[Select Health Plan]]),"",VLOOKUP(TblPosCalcMain[[#This Row],[Select Health Plan]],TblHealthPlans[],4,FALSE))</f>
        <v/>
      </c>
      <c r="BL43" s="26" t="str">
        <f>IF(ISBLANK(TblPosCalcMain[[#This Row],[Select Health Plan]]),"",VLOOKUP(TblPosCalcMain[[#This Row],[Select Health Plan]],TblHealthPlans[],5,FALSE))</f>
        <v/>
      </c>
      <c r="BM43" s="26" t="str">
        <f>IF(ISBLANK(TblPosCalcMain[[#This Row],[Select Health Plan]]),"",VLOOKUP(TblPosCalcMain[[#This Row],[Select Health Plan]],TblHealthPlans[],6,FALSE))</f>
        <v/>
      </c>
    </row>
    <row r="44" spans="3:65" x14ac:dyDescent="0.35">
      <c r="C44" s="9"/>
      <c r="D44" s="40"/>
      <c r="E44" s="40"/>
      <c r="F44" s="9"/>
      <c r="G44" s="9"/>
      <c r="H44" s="17"/>
      <c r="I44" s="26"/>
      <c r="J44" s="9"/>
      <c r="K44" s="17"/>
      <c r="L44" s="17"/>
      <c r="M44" s="25"/>
      <c r="N44" s="25"/>
      <c r="O44" s="26">
        <f>ROUND(TblPosCalcMain[[#This Row],[Enter Position Count Year 1]]*TblPosCalcMain[[#This Row],[Enter Annual Salary]]*(TblPosCalcMain[[#This Row],[Enter Pay Periods Year 1]]/24),0)</f>
        <v>0</v>
      </c>
      <c r="P44" s="26">
        <f>ROUND(TblPosCalcMain[[#This Row],[Enter Position Count Year 2]]*TblPosCalcMain[[#This Row],[Enter Annual Salary]]*(TblPosCalcMain[[#This Row],[Enter Pay Periods Year 2]]/24),0)</f>
        <v>0</v>
      </c>
      <c r="Q44"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44"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44" s="26">
        <f>IF(TblPosCalcMain[[#This Row],[Salary Cost Yr1]]=0,0,ROUND(TblPosCalcMain[[#This Row],[Salary Cost Yr1]]*TblPosCalcMain[[#This Row],[Medicare Rate Yr1]],0))</f>
        <v>0</v>
      </c>
      <c r="T44" s="26">
        <f>IF(TblPosCalcMain[[#This Row],[Salary Cost Yr2]]=0,0,ROUND(TblPosCalcMain[[#This Row],[Salary Cost Yr2]]*TblPosCalcMain[[#This Row],[Medicare Rate Yr2]],0))</f>
        <v>0</v>
      </c>
      <c r="U44" s="26">
        <f>IF(TblPosCalcMain[[#This Row],[Salary Cost Yr1]]=0,0,ROUND(TblPosCalcMain[[#This Row],[Salary Cost Yr1]]*TblPosCalcMain[[#This Row],[Retirement Rate Yr1]],0))</f>
        <v>0</v>
      </c>
      <c r="V44" s="26">
        <f>IF(TblPosCalcMain[[#This Row],[Salary Cost Yr2]]=0,0,ROUND(TblPosCalcMain[[#This Row],[Salary Cost Yr2]]*TblPosCalcMain[[#This Row],[Retirement Rate Yr2]],0))</f>
        <v>0</v>
      </c>
      <c r="W44" s="26">
        <f>IF(TblPosCalcMain[[#This Row],[Salary Cost Yr1]]=0,0,ROUND(TblPosCalcMain[[#This Row],[Salary Cost Yr1]]*TblPosCalcMain[[#This Row],[Group Life Rate Yr1]],0))</f>
        <v>0</v>
      </c>
      <c r="X44" s="26">
        <f>IF(TblPosCalcMain[[#This Row],[Salary Cost Yr2]]=0,0,ROUND(TblPosCalcMain[[#This Row],[Salary Cost Yr2]]*TblPosCalcMain[[#This Row],[Group Life Rate Yr2]],0))</f>
        <v>0</v>
      </c>
      <c r="Y44" s="26">
        <f>IF(TblPosCalcMain[[#This Row],[Salary Cost Yr1]]=0,0,ROUND(TblPosCalcMain[[#This Row],[Salary Cost Yr1]]*TblPosCalcMain[[#This Row],[Retiree Health Cred Rate Yr1]],0))</f>
        <v>0</v>
      </c>
      <c r="Z44" s="26">
        <f>IF(TblPosCalcMain[[#This Row],[Salary Cost Yr2]]=0,0,ROUND(TblPosCalcMain[[#This Row],[Salary Cost Yr2]]*TblPosCalcMain[[#This Row],[Retiree Health Cred Rate Yr2]],0))</f>
        <v>0</v>
      </c>
      <c r="AA44" s="26">
        <f>IF(TblPosCalcMain[[#This Row],[Salary Cost Yr1]]=0,0,ROUND(TblPosCalcMain[[#This Row],[Salary Cost Yr1]]*TblPosCalcMain[[#This Row],[Disability Rate Yr1]],0))</f>
        <v>0</v>
      </c>
      <c r="AB44" s="26">
        <f>IF(TblPosCalcMain[[#This Row],[Salary Cost Yr2]]=0,0,ROUND(TblPosCalcMain[[#This Row],[Salary Cost Yr2]]*TblPosCalcMain[[#This Row],[Disability Rate Yr2]],0))</f>
        <v>0</v>
      </c>
      <c r="AC44" s="26">
        <f>IF(TblPosCalcMain[[#This Row],[Deferred Comp Participant?]]="Yes",ROUND((TblPosCalcMain[[#This Row],[Enter Pay Periods Year 1]]*TblPosCalcMain[[#This Row],[Deferred Comp Match  Per Pay Period Yr1]])*TblPosCalcMain[[#This Row],[Enter Position Count Year 1]],0),0)</f>
        <v>0</v>
      </c>
      <c r="AD44" s="26">
        <f>IF(TblPosCalcMain[[#This Row],[Deferred Comp Participant?]]="Yes",ROUND((TblPosCalcMain[[#This Row],[Enter Pay Periods Year 2]]*TblPosCalcMain[[#This Row],[Deferred Comp Match  Per Pay Period Yr2]])*TblPosCalcMain[[#This Row],[Enter Position Count Year 2]],0),0)</f>
        <v>0</v>
      </c>
      <c r="AE44" s="26">
        <f>IF(ISBLANK(TblPosCalcMain[[#This Row],[Select Health Plan]]),0,ROUND(((TblPosCalcMain[[#This Row],[Health Insurance Premium Yr1]]/24)*TblPosCalcMain[[#This Row],[Enter Pay Periods Year 1]])*TblPosCalcMain[[#This Row],[Enter Position Count Year 1]],0))</f>
        <v>0</v>
      </c>
      <c r="AF44" s="26">
        <f>IF(ISBLANK(TblPosCalcMain[[#This Row],[Select Health Plan]]),0,ROUND(((TblPosCalcMain[[#This Row],[Health Insurance Premium Yr2]]/24)*TblPosCalcMain[[#This Row],[Enter Pay Periods Year 2]])*TblPosCalcMain[[#This Row],[Enter Position Count Year 2]],0))</f>
        <v>0</v>
      </c>
      <c r="AG44"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44"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44"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44"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44" s="29" t="str">
        <f>IF(ISBLANK(TblPosCalcMain[[#This Row],[Select Salary Subobject]]),"",VLOOKUP(TblPosCalcMain[[#This Row],[Select Salary Subobject]],TblSalarySubobjects[],2,FALSE))</f>
        <v/>
      </c>
      <c r="AL44" s="29" t="str">
        <f>IF(ISBLANK(TblPosCalcMain[[#This Row],[Select Salary Subobject]]),"",VLOOKUP(TblPosCalcMain[[#This Row],[Select Salary Subobject]],TblSalarySubobjects[],4,FALSE))</f>
        <v/>
      </c>
      <c r="AM44" s="29" t="str">
        <f>IF(ISBLANK(TblPosCalcMain[[#This Row],[Select Salary Subobject]]),"",VLOOKUP(TblPosCalcMain[[#This Row],[Select Salary Subobject]],TblSalarySubobjects[],5,FALSE))</f>
        <v/>
      </c>
      <c r="AN44" s="29" t="str">
        <f>IF(ISBLANK(TblPosCalcMain[[#This Row],[Select Retirement System]]),"",VLOOKUP(TblPosCalcMain[[#This Row],[Select Retirement System]],TblRetirementOPEBs[],5,FALSE))</f>
        <v/>
      </c>
      <c r="AO44" s="30" t="str">
        <f>IF(ISBLANK(TblPosCalcMain[[#This Row],[Select Retirement System]]),"",VLOOKUP(TblPosCalcMain[[#This Row],[Select Retirement System]],TblRetirementOPEBs[],6,FALSE))</f>
        <v/>
      </c>
      <c r="AP44" s="30" t="str">
        <f>IF(ISBLANK(TblPosCalcMain[[#This Row],[Select Retirement System]]),"",VLOOKUP(TblPosCalcMain[[#This Row],[Select Retirement System]],TblRetirementOPEBs[],7,FALSE))</f>
        <v/>
      </c>
      <c r="AQ44" s="31" t="str">
        <f>IF(ISBLANK(TblPosCalcMain[[#This Row],[Select Retirement System]]),"",VLOOKUP(TblPosCalcMain[[#This Row],[Select Retirement System]],TblRetirementOPEBs[],8,FALSE))</f>
        <v/>
      </c>
      <c r="AR44" s="31" t="str">
        <f>IF(ISBLANK(TblPosCalcMain[[#This Row],[Select Retirement System]]),"",VLOOKUP(TblPosCalcMain[[#This Row],[Select Retirement System]],TblRetirementOPEBs[],9,FALSE))</f>
        <v/>
      </c>
      <c r="AS44" s="37" t="str">
        <f>IF(ISBLANK(TblPosCalcMain[[#This Row],[Select Retirement System]]),"",VLOOKUP(TblPosCalcMain[[#This Row],[Select Retirement System]],TblRetirementOPEBs[],10,FALSE))</f>
        <v/>
      </c>
      <c r="AT44" s="30" t="str">
        <f>IF(ISBLANK(TblPosCalcMain[[#This Row],[Select Retirement System]]),"",VLOOKUP(TblPosCalcMain[[#This Row],[Select Retirement System]],TblRetirementOPEBs[],11,FALSE))</f>
        <v/>
      </c>
      <c r="AU44" s="30" t="str">
        <f>IF(ISBLANK(TblPosCalcMain[[#This Row],[Select Retirement System]]),"",VLOOKUP(TblPosCalcMain[[#This Row],[Select Retirement System]],TblRetirementOPEBs[],12,FALSE))</f>
        <v/>
      </c>
      <c r="AV44" s="37" t="str">
        <f>IF(ISBLANK(TblPosCalcMain[[#This Row],[Select Retirement System]]),"",VLOOKUP(TblPosCalcMain[[#This Row],[Select Retirement System]],TblRetirementOPEBs[],2,FALSE))</f>
        <v/>
      </c>
      <c r="AW44" s="30" t="str">
        <f>IF(ISBLANK(TblPosCalcMain[[#This Row],[Select Retirement System]]),"",VLOOKUP(TblPosCalcMain[[#This Row],[Select Retirement System]],TblRetirementOPEBs[],3,FALSE))</f>
        <v/>
      </c>
      <c r="AX44" s="30" t="str">
        <f>IF(ISBLANK(TblPosCalcMain[[#This Row],[Select Retirement System]]),"",VLOOKUP(TblPosCalcMain[[#This Row],[Select Retirement System]],TblRetirementOPEBs[],4,FALSE))</f>
        <v/>
      </c>
      <c r="AY44" s="38" t="str">
        <f>IF(ISBLANK(TblPosCalcMain[[#This Row],[Select Retirement System]]),"",VLOOKUP(TblPosCalcMain[[#This Row],[Select Retirement System]],TblRetirementOPEBs[],13,FALSE))</f>
        <v/>
      </c>
      <c r="AZ44" s="39" t="str">
        <f>IF(ISBLANK(TblPosCalcMain[[#This Row],[Select Retirement System]]),"",VLOOKUP(TblPosCalcMain[[#This Row],[Select Retirement System]],TblRetirementOPEBs[],14,FALSE))</f>
        <v/>
      </c>
      <c r="BA44" s="39" t="str">
        <f>IF(ISBLANK(TblPosCalcMain[[#This Row],[Select Retirement System]]),"",VLOOKUP(TblPosCalcMain[[#This Row],[Select Retirement System]],TblRetirementOPEBs[],15,FALSE))</f>
        <v/>
      </c>
      <c r="BB44" s="38" t="str">
        <f>IF(ISBLANK(TblPosCalcMain[[#This Row],[Select Retirement System]]),"",VLOOKUP(TblPosCalcMain[[#This Row],[Select Retirement System]],TblRetirementOPEBs[],16,FALSE))</f>
        <v/>
      </c>
      <c r="BC44" s="39" t="str">
        <f>IF(ISBLANK(TblPosCalcMain[[#This Row],[Select Retirement System]]),"",VLOOKUP(TblPosCalcMain[[#This Row],[Select Retirement System]],TblRetirementOPEBs[],17,FALSE))</f>
        <v/>
      </c>
      <c r="BD44" s="39" t="str">
        <f>IF(ISBLANK(TblPosCalcMain[[#This Row],[Select Retirement System]]),"",VLOOKUP(TblPosCalcMain[[#This Row],[Select Retirement System]],TblRetirementOPEBs[],18,FALSE))</f>
        <v/>
      </c>
      <c r="BE44" s="38" t="str">
        <f>IF(ISBLANK(TblPosCalcMain[[#This Row],[Select Retirement System]]),"",VLOOKUP(TblPosCalcMain[[#This Row],[Select Retirement System]],TblRetirementOPEBs[],19,FALSE))</f>
        <v/>
      </c>
      <c r="BF44" s="39" t="str">
        <f>IF(ISBLANK(TblPosCalcMain[[#This Row],[Select Retirement System]]),"",VLOOKUP(TblPosCalcMain[[#This Row],[Select Retirement System]],TblRetirementOPEBs[],20,FALSE))</f>
        <v/>
      </c>
      <c r="BG44" s="39" t="str">
        <f>IF(ISBLANK(TblPosCalcMain[[#This Row],[Select Retirement System]]),"",VLOOKUP(TblPosCalcMain[[#This Row],[Select Retirement System]],TblRetirementOPEBs[],21,FALSE))</f>
        <v/>
      </c>
      <c r="BH44" s="29" t="str">
        <f>IF(ISBLANK(TblPosCalcMain[[#This Row],[Select Retirement System]]),"",VLOOKUP(TblPosCalcMain[[#This Row],[Select Retirement System]],TblRetirementOPEBs[],22,FALSE))</f>
        <v/>
      </c>
      <c r="BI44" s="31" t="str">
        <f>IF(ISBLANK(TblPosCalcMain[[#This Row],[Select Retirement System]]),"",VLOOKUP(TblPosCalcMain[[#This Row],[Select Retirement System]],TblRetirementOPEBs[],23,FALSE))</f>
        <v/>
      </c>
      <c r="BJ44" s="31" t="str">
        <f>IF(ISBLANK(TblPosCalcMain[[#This Row],[Select Retirement System]]),"",VLOOKUP(TblPosCalcMain[[#This Row],[Select Retirement System]],TblRetirementOPEBs[],24,FALSE))</f>
        <v/>
      </c>
      <c r="BK44" s="29" t="str">
        <f>IF(ISBLANK(TblPosCalcMain[[#This Row],[Select Health Plan]]),"",VLOOKUP(TblPosCalcMain[[#This Row],[Select Health Plan]],TblHealthPlans[],4,FALSE))</f>
        <v/>
      </c>
      <c r="BL44" s="26" t="str">
        <f>IF(ISBLANK(TblPosCalcMain[[#This Row],[Select Health Plan]]),"",VLOOKUP(TblPosCalcMain[[#This Row],[Select Health Plan]],TblHealthPlans[],5,FALSE))</f>
        <v/>
      </c>
      <c r="BM44" s="26" t="str">
        <f>IF(ISBLANK(TblPosCalcMain[[#This Row],[Select Health Plan]]),"",VLOOKUP(TblPosCalcMain[[#This Row],[Select Health Plan]],TblHealthPlans[],6,FALSE))</f>
        <v/>
      </c>
    </row>
    <row r="45" spans="3:65" x14ac:dyDescent="0.35">
      <c r="C45" s="9"/>
      <c r="D45" s="40"/>
      <c r="E45" s="40"/>
      <c r="F45" s="9"/>
      <c r="G45" s="9"/>
      <c r="H45" s="17"/>
      <c r="I45" s="26"/>
      <c r="J45" s="9"/>
      <c r="K45" s="17"/>
      <c r="L45" s="17"/>
      <c r="M45" s="25"/>
      <c r="N45" s="25"/>
      <c r="O45" s="26">
        <f>ROUND(TblPosCalcMain[[#This Row],[Enter Position Count Year 1]]*TblPosCalcMain[[#This Row],[Enter Annual Salary]]*(TblPosCalcMain[[#This Row],[Enter Pay Periods Year 1]]/24),0)</f>
        <v>0</v>
      </c>
      <c r="P45" s="26">
        <f>ROUND(TblPosCalcMain[[#This Row],[Enter Position Count Year 2]]*TblPosCalcMain[[#This Row],[Enter Annual Salary]]*(TblPosCalcMain[[#This Row],[Enter Pay Periods Year 2]]/24),0)</f>
        <v>0</v>
      </c>
      <c r="Q45"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45"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45" s="26">
        <f>IF(TblPosCalcMain[[#This Row],[Salary Cost Yr1]]=0,0,ROUND(TblPosCalcMain[[#This Row],[Salary Cost Yr1]]*TblPosCalcMain[[#This Row],[Medicare Rate Yr1]],0))</f>
        <v>0</v>
      </c>
      <c r="T45" s="26">
        <f>IF(TblPosCalcMain[[#This Row],[Salary Cost Yr2]]=0,0,ROUND(TblPosCalcMain[[#This Row],[Salary Cost Yr2]]*TblPosCalcMain[[#This Row],[Medicare Rate Yr2]],0))</f>
        <v>0</v>
      </c>
      <c r="U45" s="26">
        <f>IF(TblPosCalcMain[[#This Row],[Salary Cost Yr1]]=0,0,ROUND(TblPosCalcMain[[#This Row],[Salary Cost Yr1]]*TblPosCalcMain[[#This Row],[Retirement Rate Yr1]],0))</f>
        <v>0</v>
      </c>
      <c r="V45" s="26">
        <f>IF(TblPosCalcMain[[#This Row],[Salary Cost Yr2]]=0,0,ROUND(TblPosCalcMain[[#This Row],[Salary Cost Yr2]]*TblPosCalcMain[[#This Row],[Retirement Rate Yr2]],0))</f>
        <v>0</v>
      </c>
      <c r="W45" s="26">
        <f>IF(TblPosCalcMain[[#This Row],[Salary Cost Yr1]]=0,0,ROUND(TblPosCalcMain[[#This Row],[Salary Cost Yr1]]*TblPosCalcMain[[#This Row],[Group Life Rate Yr1]],0))</f>
        <v>0</v>
      </c>
      <c r="X45" s="26">
        <f>IF(TblPosCalcMain[[#This Row],[Salary Cost Yr2]]=0,0,ROUND(TblPosCalcMain[[#This Row],[Salary Cost Yr2]]*TblPosCalcMain[[#This Row],[Group Life Rate Yr2]],0))</f>
        <v>0</v>
      </c>
      <c r="Y45" s="26">
        <f>IF(TblPosCalcMain[[#This Row],[Salary Cost Yr1]]=0,0,ROUND(TblPosCalcMain[[#This Row],[Salary Cost Yr1]]*TblPosCalcMain[[#This Row],[Retiree Health Cred Rate Yr1]],0))</f>
        <v>0</v>
      </c>
      <c r="Z45" s="26">
        <f>IF(TblPosCalcMain[[#This Row],[Salary Cost Yr2]]=0,0,ROUND(TblPosCalcMain[[#This Row],[Salary Cost Yr2]]*TblPosCalcMain[[#This Row],[Retiree Health Cred Rate Yr2]],0))</f>
        <v>0</v>
      </c>
      <c r="AA45" s="26">
        <f>IF(TblPosCalcMain[[#This Row],[Salary Cost Yr1]]=0,0,ROUND(TblPosCalcMain[[#This Row],[Salary Cost Yr1]]*TblPosCalcMain[[#This Row],[Disability Rate Yr1]],0))</f>
        <v>0</v>
      </c>
      <c r="AB45" s="26">
        <f>IF(TblPosCalcMain[[#This Row],[Salary Cost Yr2]]=0,0,ROUND(TblPosCalcMain[[#This Row],[Salary Cost Yr2]]*TblPosCalcMain[[#This Row],[Disability Rate Yr2]],0))</f>
        <v>0</v>
      </c>
      <c r="AC45" s="26">
        <f>IF(TblPosCalcMain[[#This Row],[Deferred Comp Participant?]]="Yes",ROUND((TblPosCalcMain[[#This Row],[Enter Pay Periods Year 1]]*TblPosCalcMain[[#This Row],[Deferred Comp Match  Per Pay Period Yr1]])*TblPosCalcMain[[#This Row],[Enter Position Count Year 1]],0),0)</f>
        <v>0</v>
      </c>
      <c r="AD45" s="26">
        <f>IF(TblPosCalcMain[[#This Row],[Deferred Comp Participant?]]="Yes",ROUND((TblPosCalcMain[[#This Row],[Enter Pay Periods Year 2]]*TblPosCalcMain[[#This Row],[Deferred Comp Match  Per Pay Period Yr2]])*TblPosCalcMain[[#This Row],[Enter Position Count Year 2]],0),0)</f>
        <v>0</v>
      </c>
      <c r="AE45" s="26">
        <f>IF(ISBLANK(TblPosCalcMain[[#This Row],[Select Health Plan]]),0,ROUND(((TblPosCalcMain[[#This Row],[Health Insurance Premium Yr1]]/24)*TblPosCalcMain[[#This Row],[Enter Pay Periods Year 1]])*TblPosCalcMain[[#This Row],[Enter Position Count Year 1]],0))</f>
        <v>0</v>
      </c>
      <c r="AF45" s="26">
        <f>IF(ISBLANK(TblPosCalcMain[[#This Row],[Select Health Plan]]),0,ROUND(((TblPosCalcMain[[#This Row],[Health Insurance Premium Yr2]]/24)*TblPosCalcMain[[#This Row],[Enter Pay Periods Year 2]])*TblPosCalcMain[[#This Row],[Enter Position Count Year 2]],0))</f>
        <v>0</v>
      </c>
      <c r="AG45"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45"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45"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45"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45" s="29" t="str">
        <f>IF(ISBLANK(TblPosCalcMain[[#This Row],[Select Salary Subobject]]),"",VLOOKUP(TblPosCalcMain[[#This Row],[Select Salary Subobject]],TblSalarySubobjects[],2,FALSE))</f>
        <v/>
      </c>
      <c r="AL45" s="29" t="str">
        <f>IF(ISBLANK(TblPosCalcMain[[#This Row],[Select Salary Subobject]]),"",VLOOKUP(TblPosCalcMain[[#This Row],[Select Salary Subobject]],TblSalarySubobjects[],4,FALSE))</f>
        <v/>
      </c>
      <c r="AM45" s="29" t="str">
        <f>IF(ISBLANK(TblPosCalcMain[[#This Row],[Select Salary Subobject]]),"",VLOOKUP(TblPosCalcMain[[#This Row],[Select Salary Subobject]],TblSalarySubobjects[],5,FALSE))</f>
        <v/>
      </c>
      <c r="AN45" s="29" t="str">
        <f>IF(ISBLANK(TblPosCalcMain[[#This Row],[Select Retirement System]]),"",VLOOKUP(TblPosCalcMain[[#This Row],[Select Retirement System]],TblRetirementOPEBs[],5,FALSE))</f>
        <v/>
      </c>
      <c r="AO45" s="30" t="str">
        <f>IF(ISBLANK(TblPosCalcMain[[#This Row],[Select Retirement System]]),"",VLOOKUP(TblPosCalcMain[[#This Row],[Select Retirement System]],TblRetirementOPEBs[],6,FALSE))</f>
        <v/>
      </c>
      <c r="AP45" s="30" t="str">
        <f>IF(ISBLANK(TblPosCalcMain[[#This Row],[Select Retirement System]]),"",VLOOKUP(TblPosCalcMain[[#This Row],[Select Retirement System]],TblRetirementOPEBs[],7,FALSE))</f>
        <v/>
      </c>
      <c r="AQ45" s="31" t="str">
        <f>IF(ISBLANK(TblPosCalcMain[[#This Row],[Select Retirement System]]),"",VLOOKUP(TblPosCalcMain[[#This Row],[Select Retirement System]],TblRetirementOPEBs[],8,FALSE))</f>
        <v/>
      </c>
      <c r="AR45" s="31" t="str">
        <f>IF(ISBLANK(TblPosCalcMain[[#This Row],[Select Retirement System]]),"",VLOOKUP(TblPosCalcMain[[#This Row],[Select Retirement System]],TblRetirementOPEBs[],9,FALSE))</f>
        <v/>
      </c>
      <c r="AS45" s="37" t="str">
        <f>IF(ISBLANK(TblPosCalcMain[[#This Row],[Select Retirement System]]),"",VLOOKUP(TblPosCalcMain[[#This Row],[Select Retirement System]],TblRetirementOPEBs[],10,FALSE))</f>
        <v/>
      </c>
      <c r="AT45" s="30" t="str">
        <f>IF(ISBLANK(TblPosCalcMain[[#This Row],[Select Retirement System]]),"",VLOOKUP(TblPosCalcMain[[#This Row],[Select Retirement System]],TblRetirementOPEBs[],11,FALSE))</f>
        <v/>
      </c>
      <c r="AU45" s="30" t="str">
        <f>IF(ISBLANK(TblPosCalcMain[[#This Row],[Select Retirement System]]),"",VLOOKUP(TblPosCalcMain[[#This Row],[Select Retirement System]],TblRetirementOPEBs[],12,FALSE))</f>
        <v/>
      </c>
      <c r="AV45" s="37" t="str">
        <f>IF(ISBLANK(TblPosCalcMain[[#This Row],[Select Retirement System]]),"",VLOOKUP(TblPosCalcMain[[#This Row],[Select Retirement System]],TblRetirementOPEBs[],2,FALSE))</f>
        <v/>
      </c>
      <c r="AW45" s="30" t="str">
        <f>IF(ISBLANK(TblPosCalcMain[[#This Row],[Select Retirement System]]),"",VLOOKUP(TblPosCalcMain[[#This Row],[Select Retirement System]],TblRetirementOPEBs[],3,FALSE))</f>
        <v/>
      </c>
      <c r="AX45" s="30" t="str">
        <f>IF(ISBLANK(TblPosCalcMain[[#This Row],[Select Retirement System]]),"",VLOOKUP(TblPosCalcMain[[#This Row],[Select Retirement System]],TblRetirementOPEBs[],4,FALSE))</f>
        <v/>
      </c>
      <c r="AY45" s="38" t="str">
        <f>IF(ISBLANK(TblPosCalcMain[[#This Row],[Select Retirement System]]),"",VLOOKUP(TblPosCalcMain[[#This Row],[Select Retirement System]],TblRetirementOPEBs[],13,FALSE))</f>
        <v/>
      </c>
      <c r="AZ45" s="39" t="str">
        <f>IF(ISBLANK(TblPosCalcMain[[#This Row],[Select Retirement System]]),"",VLOOKUP(TblPosCalcMain[[#This Row],[Select Retirement System]],TblRetirementOPEBs[],14,FALSE))</f>
        <v/>
      </c>
      <c r="BA45" s="39" t="str">
        <f>IF(ISBLANK(TblPosCalcMain[[#This Row],[Select Retirement System]]),"",VLOOKUP(TblPosCalcMain[[#This Row],[Select Retirement System]],TblRetirementOPEBs[],15,FALSE))</f>
        <v/>
      </c>
      <c r="BB45" s="38" t="str">
        <f>IF(ISBLANK(TblPosCalcMain[[#This Row],[Select Retirement System]]),"",VLOOKUP(TblPosCalcMain[[#This Row],[Select Retirement System]],TblRetirementOPEBs[],16,FALSE))</f>
        <v/>
      </c>
      <c r="BC45" s="39" t="str">
        <f>IF(ISBLANK(TblPosCalcMain[[#This Row],[Select Retirement System]]),"",VLOOKUP(TblPosCalcMain[[#This Row],[Select Retirement System]],TblRetirementOPEBs[],17,FALSE))</f>
        <v/>
      </c>
      <c r="BD45" s="39" t="str">
        <f>IF(ISBLANK(TblPosCalcMain[[#This Row],[Select Retirement System]]),"",VLOOKUP(TblPosCalcMain[[#This Row],[Select Retirement System]],TblRetirementOPEBs[],18,FALSE))</f>
        <v/>
      </c>
      <c r="BE45" s="38" t="str">
        <f>IF(ISBLANK(TblPosCalcMain[[#This Row],[Select Retirement System]]),"",VLOOKUP(TblPosCalcMain[[#This Row],[Select Retirement System]],TblRetirementOPEBs[],19,FALSE))</f>
        <v/>
      </c>
      <c r="BF45" s="39" t="str">
        <f>IF(ISBLANK(TblPosCalcMain[[#This Row],[Select Retirement System]]),"",VLOOKUP(TblPosCalcMain[[#This Row],[Select Retirement System]],TblRetirementOPEBs[],20,FALSE))</f>
        <v/>
      </c>
      <c r="BG45" s="39" t="str">
        <f>IF(ISBLANK(TblPosCalcMain[[#This Row],[Select Retirement System]]),"",VLOOKUP(TblPosCalcMain[[#This Row],[Select Retirement System]],TblRetirementOPEBs[],21,FALSE))</f>
        <v/>
      </c>
      <c r="BH45" s="29" t="str">
        <f>IF(ISBLANK(TblPosCalcMain[[#This Row],[Select Retirement System]]),"",VLOOKUP(TblPosCalcMain[[#This Row],[Select Retirement System]],TblRetirementOPEBs[],22,FALSE))</f>
        <v/>
      </c>
      <c r="BI45" s="31" t="str">
        <f>IF(ISBLANK(TblPosCalcMain[[#This Row],[Select Retirement System]]),"",VLOOKUP(TblPosCalcMain[[#This Row],[Select Retirement System]],TblRetirementOPEBs[],23,FALSE))</f>
        <v/>
      </c>
      <c r="BJ45" s="31" t="str">
        <f>IF(ISBLANK(TblPosCalcMain[[#This Row],[Select Retirement System]]),"",VLOOKUP(TblPosCalcMain[[#This Row],[Select Retirement System]],TblRetirementOPEBs[],24,FALSE))</f>
        <v/>
      </c>
      <c r="BK45" s="29" t="str">
        <f>IF(ISBLANK(TblPosCalcMain[[#This Row],[Select Health Plan]]),"",VLOOKUP(TblPosCalcMain[[#This Row],[Select Health Plan]],TblHealthPlans[],4,FALSE))</f>
        <v/>
      </c>
      <c r="BL45" s="26" t="str">
        <f>IF(ISBLANK(TblPosCalcMain[[#This Row],[Select Health Plan]]),"",VLOOKUP(TblPosCalcMain[[#This Row],[Select Health Plan]],TblHealthPlans[],5,FALSE))</f>
        <v/>
      </c>
      <c r="BM45" s="26" t="str">
        <f>IF(ISBLANK(TblPosCalcMain[[#This Row],[Select Health Plan]]),"",VLOOKUP(TblPosCalcMain[[#This Row],[Select Health Plan]],TblHealthPlans[],6,FALSE))</f>
        <v/>
      </c>
    </row>
    <row r="46" spans="3:65" x14ac:dyDescent="0.35">
      <c r="C46" s="9"/>
      <c r="D46" s="40"/>
      <c r="E46" s="40"/>
      <c r="F46" s="9"/>
      <c r="G46" s="9"/>
      <c r="H46" s="17"/>
      <c r="I46" s="26"/>
      <c r="J46" s="9"/>
      <c r="K46" s="17"/>
      <c r="L46" s="17"/>
      <c r="M46" s="25"/>
      <c r="N46" s="25"/>
      <c r="O46" s="26">
        <f>ROUND(TblPosCalcMain[[#This Row],[Enter Position Count Year 1]]*TblPosCalcMain[[#This Row],[Enter Annual Salary]]*(TblPosCalcMain[[#This Row],[Enter Pay Periods Year 1]]/24),0)</f>
        <v>0</v>
      </c>
      <c r="P46" s="26">
        <f>ROUND(TblPosCalcMain[[#This Row],[Enter Position Count Year 2]]*TblPosCalcMain[[#This Row],[Enter Annual Salary]]*(TblPosCalcMain[[#This Row],[Enter Pay Periods Year 2]]/24),0)</f>
        <v>0</v>
      </c>
      <c r="Q46"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46"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46" s="26">
        <f>IF(TblPosCalcMain[[#This Row],[Salary Cost Yr1]]=0,0,ROUND(TblPosCalcMain[[#This Row],[Salary Cost Yr1]]*TblPosCalcMain[[#This Row],[Medicare Rate Yr1]],0))</f>
        <v>0</v>
      </c>
      <c r="T46" s="26">
        <f>IF(TblPosCalcMain[[#This Row],[Salary Cost Yr2]]=0,0,ROUND(TblPosCalcMain[[#This Row],[Salary Cost Yr2]]*TblPosCalcMain[[#This Row],[Medicare Rate Yr2]],0))</f>
        <v>0</v>
      </c>
      <c r="U46" s="26">
        <f>IF(TblPosCalcMain[[#This Row],[Salary Cost Yr1]]=0,0,ROUND(TblPosCalcMain[[#This Row],[Salary Cost Yr1]]*TblPosCalcMain[[#This Row],[Retirement Rate Yr1]],0))</f>
        <v>0</v>
      </c>
      <c r="V46" s="26">
        <f>IF(TblPosCalcMain[[#This Row],[Salary Cost Yr2]]=0,0,ROUND(TblPosCalcMain[[#This Row],[Salary Cost Yr2]]*TblPosCalcMain[[#This Row],[Retirement Rate Yr2]],0))</f>
        <v>0</v>
      </c>
      <c r="W46" s="26">
        <f>IF(TblPosCalcMain[[#This Row],[Salary Cost Yr1]]=0,0,ROUND(TblPosCalcMain[[#This Row],[Salary Cost Yr1]]*TblPosCalcMain[[#This Row],[Group Life Rate Yr1]],0))</f>
        <v>0</v>
      </c>
      <c r="X46" s="26">
        <f>IF(TblPosCalcMain[[#This Row],[Salary Cost Yr2]]=0,0,ROUND(TblPosCalcMain[[#This Row],[Salary Cost Yr2]]*TblPosCalcMain[[#This Row],[Group Life Rate Yr2]],0))</f>
        <v>0</v>
      </c>
      <c r="Y46" s="26">
        <f>IF(TblPosCalcMain[[#This Row],[Salary Cost Yr1]]=0,0,ROUND(TblPosCalcMain[[#This Row],[Salary Cost Yr1]]*TblPosCalcMain[[#This Row],[Retiree Health Cred Rate Yr1]],0))</f>
        <v>0</v>
      </c>
      <c r="Z46" s="26">
        <f>IF(TblPosCalcMain[[#This Row],[Salary Cost Yr2]]=0,0,ROUND(TblPosCalcMain[[#This Row],[Salary Cost Yr2]]*TblPosCalcMain[[#This Row],[Retiree Health Cred Rate Yr2]],0))</f>
        <v>0</v>
      </c>
      <c r="AA46" s="26">
        <f>IF(TblPosCalcMain[[#This Row],[Salary Cost Yr1]]=0,0,ROUND(TblPosCalcMain[[#This Row],[Salary Cost Yr1]]*TblPosCalcMain[[#This Row],[Disability Rate Yr1]],0))</f>
        <v>0</v>
      </c>
      <c r="AB46" s="26">
        <f>IF(TblPosCalcMain[[#This Row],[Salary Cost Yr2]]=0,0,ROUND(TblPosCalcMain[[#This Row],[Salary Cost Yr2]]*TblPosCalcMain[[#This Row],[Disability Rate Yr2]],0))</f>
        <v>0</v>
      </c>
      <c r="AC46" s="26">
        <f>IF(TblPosCalcMain[[#This Row],[Deferred Comp Participant?]]="Yes",ROUND((TblPosCalcMain[[#This Row],[Enter Pay Periods Year 1]]*TblPosCalcMain[[#This Row],[Deferred Comp Match  Per Pay Period Yr1]])*TblPosCalcMain[[#This Row],[Enter Position Count Year 1]],0),0)</f>
        <v>0</v>
      </c>
      <c r="AD46" s="26">
        <f>IF(TblPosCalcMain[[#This Row],[Deferred Comp Participant?]]="Yes",ROUND((TblPosCalcMain[[#This Row],[Enter Pay Periods Year 2]]*TblPosCalcMain[[#This Row],[Deferred Comp Match  Per Pay Period Yr2]])*TblPosCalcMain[[#This Row],[Enter Position Count Year 2]],0),0)</f>
        <v>0</v>
      </c>
      <c r="AE46" s="26">
        <f>IF(ISBLANK(TblPosCalcMain[[#This Row],[Select Health Plan]]),0,ROUND(((TblPosCalcMain[[#This Row],[Health Insurance Premium Yr1]]/24)*TblPosCalcMain[[#This Row],[Enter Pay Periods Year 1]])*TblPosCalcMain[[#This Row],[Enter Position Count Year 1]],0))</f>
        <v>0</v>
      </c>
      <c r="AF46" s="26">
        <f>IF(ISBLANK(TblPosCalcMain[[#This Row],[Select Health Plan]]),0,ROUND(((TblPosCalcMain[[#This Row],[Health Insurance Premium Yr2]]/24)*TblPosCalcMain[[#This Row],[Enter Pay Periods Year 2]])*TblPosCalcMain[[#This Row],[Enter Position Count Year 2]],0))</f>
        <v>0</v>
      </c>
      <c r="AG46"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46"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46"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46"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46" s="29" t="str">
        <f>IF(ISBLANK(TblPosCalcMain[[#This Row],[Select Salary Subobject]]),"",VLOOKUP(TblPosCalcMain[[#This Row],[Select Salary Subobject]],TblSalarySubobjects[],2,FALSE))</f>
        <v/>
      </c>
      <c r="AL46" s="29" t="str">
        <f>IF(ISBLANK(TblPosCalcMain[[#This Row],[Select Salary Subobject]]),"",VLOOKUP(TblPosCalcMain[[#This Row],[Select Salary Subobject]],TblSalarySubobjects[],4,FALSE))</f>
        <v/>
      </c>
      <c r="AM46" s="29" t="str">
        <f>IF(ISBLANK(TblPosCalcMain[[#This Row],[Select Salary Subobject]]),"",VLOOKUP(TblPosCalcMain[[#This Row],[Select Salary Subobject]],TblSalarySubobjects[],5,FALSE))</f>
        <v/>
      </c>
      <c r="AN46" s="29" t="str">
        <f>IF(ISBLANK(TblPosCalcMain[[#This Row],[Select Retirement System]]),"",VLOOKUP(TblPosCalcMain[[#This Row],[Select Retirement System]],TblRetirementOPEBs[],5,FALSE))</f>
        <v/>
      </c>
      <c r="AO46" s="30" t="str">
        <f>IF(ISBLANK(TblPosCalcMain[[#This Row],[Select Retirement System]]),"",VLOOKUP(TblPosCalcMain[[#This Row],[Select Retirement System]],TblRetirementOPEBs[],6,FALSE))</f>
        <v/>
      </c>
      <c r="AP46" s="30" t="str">
        <f>IF(ISBLANK(TblPosCalcMain[[#This Row],[Select Retirement System]]),"",VLOOKUP(TblPosCalcMain[[#This Row],[Select Retirement System]],TblRetirementOPEBs[],7,FALSE))</f>
        <v/>
      </c>
      <c r="AQ46" s="31" t="str">
        <f>IF(ISBLANK(TblPosCalcMain[[#This Row],[Select Retirement System]]),"",VLOOKUP(TblPosCalcMain[[#This Row],[Select Retirement System]],TblRetirementOPEBs[],8,FALSE))</f>
        <v/>
      </c>
      <c r="AR46" s="31" t="str">
        <f>IF(ISBLANK(TblPosCalcMain[[#This Row],[Select Retirement System]]),"",VLOOKUP(TblPosCalcMain[[#This Row],[Select Retirement System]],TblRetirementOPEBs[],9,FALSE))</f>
        <v/>
      </c>
      <c r="AS46" s="37" t="str">
        <f>IF(ISBLANK(TblPosCalcMain[[#This Row],[Select Retirement System]]),"",VLOOKUP(TblPosCalcMain[[#This Row],[Select Retirement System]],TblRetirementOPEBs[],10,FALSE))</f>
        <v/>
      </c>
      <c r="AT46" s="30" t="str">
        <f>IF(ISBLANK(TblPosCalcMain[[#This Row],[Select Retirement System]]),"",VLOOKUP(TblPosCalcMain[[#This Row],[Select Retirement System]],TblRetirementOPEBs[],11,FALSE))</f>
        <v/>
      </c>
      <c r="AU46" s="30" t="str">
        <f>IF(ISBLANK(TblPosCalcMain[[#This Row],[Select Retirement System]]),"",VLOOKUP(TblPosCalcMain[[#This Row],[Select Retirement System]],TblRetirementOPEBs[],12,FALSE))</f>
        <v/>
      </c>
      <c r="AV46" s="37" t="str">
        <f>IF(ISBLANK(TblPosCalcMain[[#This Row],[Select Retirement System]]),"",VLOOKUP(TblPosCalcMain[[#This Row],[Select Retirement System]],TblRetirementOPEBs[],2,FALSE))</f>
        <v/>
      </c>
      <c r="AW46" s="30" t="str">
        <f>IF(ISBLANK(TblPosCalcMain[[#This Row],[Select Retirement System]]),"",VLOOKUP(TblPosCalcMain[[#This Row],[Select Retirement System]],TblRetirementOPEBs[],3,FALSE))</f>
        <v/>
      </c>
      <c r="AX46" s="30" t="str">
        <f>IF(ISBLANK(TblPosCalcMain[[#This Row],[Select Retirement System]]),"",VLOOKUP(TblPosCalcMain[[#This Row],[Select Retirement System]],TblRetirementOPEBs[],4,FALSE))</f>
        <v/>
      </c>
      <c r="AY46" s="38" t="str">
        <f>IF(ISBLANK(TblPosCalcMain[[#This Row],[Select Retirement System]]),"",VLOOKUP(TblPosCalcMain[[#This Row],[Select Retirement System]],TblRetirementOPEBs[],13,FALSE))</f>
        <v/>
      </c>
      <c r="AZ46" s="39" t="str">
        <f>IF(ISBLANK(TblPosCalcMain[[#This Row],[Select Retirement System]]),"",VLOOKUP(TblPosCalcMain[[#This Row],[Select Retirement System]],TblRetirementOPEBs[],14,FALSE))</f>
        <v/>
      </c>
      <c r="BA46" s="39" t="str">
        <f>IF(ISBLANK(TblPosCalcMain[[#This Row],[Select Retirement System]]),"",VLOOKUP(TblPosCalcMain[[#This Row],[Select Retirement System]],TblRetirementOPEBs[],15,FALSE))</f>
        <v/>
      </c>
      <c r="BB46" s="38" t="str">
        <f>IF(ISBLANK(TblPosCalcMain[[#This Row],[Select Retirement System]]),"",VLOOKUP(TblPosCalcMain[[#This Row],[Select Retirement System]],TblRetirementOPEBs[],16,FALSE))</f>
        <v/>
      </c>
      <c r="BC46" s="39" t="str">
        <f>IF(ISBLANK(TblPosCalcMain[[#This Row],[Select Retirement System]]),"",VLOOKUP(TblPosCalcMain[[#This Row],[Select Retirement System]],TblRetirementOPEBs[],17,FALSE))</f>
        <v/>
      </c>
      <c r="BD46" s="39" t="str">
        <f>IF(ISBLANK(TblPosCalcMain[[#This Row],[Select Retirement System]]),"",VLOOKUP(TblPosCalcMain[[#This Row],[Select Retirement System]],TblRetirementOPEBs[],18,FALSE))</f>
        <v/>
      </c>
      <c r="BE46" s="38" t="str">
        <f>IF(ISBLANK(TblPosCalcMain[[#This Row],[Select Retirement System]]),"",VLOOKUP(TblPosCalcMain[[#This Row],[Select Retirement System]],TblRetirementOPEBs[],19,FALSE))</f>
        <v/>
      </c>
      <c r="BF46" s="39" t="str">
        <f>IF(ISBLANK(TblPosCalcMain[[#This Row],[Select Retirement System]]),"",VLOOKUP(TblPosCalcMain[[#This Row],[Select Retirement System]],TblRetirementOPEBs[],20,FALSE))</f>
        <v/>
      </c>
      <c r="BG46" s="39" t="str">
        <f>IF(ISBLANK(TblPosCalcMain[[#This Row],[Select Retirement System]]),"",VLOOKUP(TblPosCalcMain[[#This Row],[Select Retirement System]],TblRetirementOPEBs[],21,FALSE))</f>
        <v/>
      </c>
      <c r="BH46" s="29" t="str">
        <f>IF(ISBLANK(TblPosCalcMain[[#This Row],[Select Retirement System]]),"",VLOOKUP(TblPosCalcMain[[#This Row],[Select Retirement System]],TblRetirementOPEBs[],22,FALSE))</f>
        <v/>
      </c>
      <c r="BI46" s="31" t="str">
        <f>IF(ISBLANK(TblPosCalcMain[[#This Row],[Select Retirement System]]),"",VLOOKUP(TblPosCalcMain[[#This Row],[Select Retirement System]],TblRetirementOPEBs[],23,FALSE))</f>
        <v/>
      </c>
      <c r="BJ46" s="31" t="str">
        <f>IF(ISBLANK(TblPosCalcMain[[#This Row],[Select Retirement System]]),"",VLOOKUP(TblPosCalcMain[[#This Row],[Select Retirement System]],TblRetirementOPEBs[],24,FALSE))</f>
        <v/>
      </c>
      <c r="BK46" s="29" t="str">
        <f>IF(ISBLANK(TblPosCalcMain[[#This Row],[Select Health Plan]]),"",VLOOKUP(TblPosCalcMain[[#This Row],[Select Health Plan]],TblHealthPlans[],4,FALSE))</f>
        <v/>
      </c>
      <c r="BL46" s="26" t="str">
        <f>IF(ISBLANK(TblPosCalcMain[[#This Row],[Select Health Plan]]),"",VLOOKUP(TblPosCalcMain[[#This Row],[Select Health Plan]],TblHealthPlans[],5,FALSE))</f>
        <v/>
      </c>
      <c r="BM46" s="26" t="str">
        <f>IF(ISBLANK(TblPosCalcMain[[#This Row],[Select Health Plan]]),"",VLOOKUP(TblPosCalcMain[[#This Row],[Select Health Plan]],TblHealthPlans[],6,FALSE))</f>
        <v/>
      </c>
    </row>
    <row r="47" spans="3:65" x14ac:dyDescent="0.35">
      <c r="C47" s="9"/>
      <c r="D47" s="40"/>
      <c r="E47" s="40"/>
      <c r="F47" s="9"/>
      <c r="G47" s="9"/>
      <c r="H47" s="17"/>
      <c r="I47" s="26"/>
      <c r="J47" s="9"/>
      <c r="K47" s="17"/>
      <c r="L47" s="17"/>
      <c r="M47" s="25"/>
      <c r="N47" s="25"/>
      <c r="O47" s="26">
        <f>ROUND(TblPosCalcMain[[#This Row],[Enter Position Count Year 1]]*TblPosCalcMain[[#This Row],[Enter Annual Salary]]*(TblPosCalcMain[[#This Row],[Enter Pay Periods Year 1]]/24),0)</f>
        <v>0</v>
      </c>
      <c r="P47" s="26">
        <f>ROUND(TblPosCalcMain[[#This Row],[Enter Position Count Year 2]]*TblPosCalcMain[[#This Row],[Enter Annual Salary]]*(TblPosCalcMain[[#This Row],[Enter Pay Periods Year 2]]/24),0)</f>
        <v>0</v>
      </c>
      <c r="Q47"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47"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47" s="26">
        <f>IF(TblPosCalcMain[[#This Row],[Salary Cost Yr1]]=0,0,ROUND(TblPosCalcMain[[#This Row],[Salary Cost Yr1]]*TblPosCalcMain[[#This Row],[Medicare Rate Yr1]],0))</f>
        <v>0</v>
      </c>
      <c r="T47" s="26">
        <f>IF(TblPosCalcMain[[#This Row],[Salary Cost Yr2]]=0,0,ROUND(TblPosCalcMain[[#This Row],[Salary Cost Yr2]]*TblPosCalcMain[[#This Row],[Medicare Rate Yr2]],0))</f>
        <v>0</v>
      </c>
      <c r="U47" s="26">
        <f>IF(TblPosCalcMain[[#This Row],[Salary Cost Yr1]]=0,0,ROUND(TblPosCalcMain[[#This Row],[Salary Cost Yr1]]*TblPosCalcMain[[#This Row],[Retirement Rate Yr1]],0))</f>
        <v>0</v>
      </c>
      <c r="V47" s="26">
        <f>IF(TblPosCalcMain[[#This Row],[Salary Cost Yr2]]=0,0,ROUND(TblPosCalcMain[[#This Row],[Salary Cost Yr2]]*TblPosCalcMain[[#This Row],[Retirement Rate Yr2]],0))</f>
        <v>0</v>
      </c>
      <c r="W47" s="26">
        <f>IF(TblPosCalcMain[[#This Row],[Salary Cost Yr1]]=0,0,ROUND(TblPosCalcMain[[#This Row],[Salary Cost Yr1]]*TblPosCalcMain[[#This Row],[Group Life Rate Yr1]],0))</f>
        <v>0</v>
      </c>
      <c r="X47" s="26">
        <f>IF(TblPosCalcMain[[#This Row],[Salary Cost Yr2]]=0,0,ROUND(TblPosCalcMain[[#This Row],[Salary Cost Yr2]]*TblPosCalcMain[[#This Row],[Group Life Rate Yr2]],0))</f>
        <v>0</v>
      </c>
      <c r="Y47" s="26">
        <f>IF(TblPosCalcMain[[#This Row],[Salary Cost Yr1]]=0,0,ROUND(TblPosCalcMain[[#This Row],[Salary Cost Yr1]]*TblPosCalcMain[[#This Row],[Retiree Health Cred Rate Yr1]],0))</f>
        <v>0</v>
      </c>
      <c r="Z47" s="26">
        <f>IF(TblPosCalcMain[[#This Row],[Salary Cost Yr2]]=0,0,ROUND(TblPosCalcMain[[#This Row],[Salary Cost Yr2]]*TblPosCalcMain[[#This Row],[Retiree Health Cred Rate Yr2]],0))</f>
        <v>0</v>
      </c>
      <c r="AA47" s="26">
        <f>IF(TblPosCalcMain[[#This Row],[Salary Cost Yr1]]=0,0,ROUND(TblPosCalcMain[[#This Row],[Salary Cost Yr1]]*TblPosCalcMain[[#This Row],[Disability Rate Yr1]],0))</f>
        <v>0</v>
      </c>
      <c r="AB47" s="26">
        <f>IF(TblPosCalcMain[[#This Row],[Salary Cost Yr2]]=0,0,ROUND(TblPosCalcMain[[#This Row],[Salary Cost Yr2]]*TblPosCalcMain[[#This Row],[Disability Rate Yr2]],0))</f>
        <v>0</v>
      </c>
      <c r="AC47" s="26">
        <f>IF(TblPosCalcMain[[#This Row],[Deferred Comp Participant?]]="Yes",ROUND((TblPosCalcMain[[#This Row],[Enter Pay Periods Year 1]]*TblPosCalcMain[[#This Row],[Deferred Comp Match  Per Pay Period Yr1]])*TblPosCalcMain[[#This Row],[Enter Position Count Year 1]],0),0)</f>
        <v>0</v>
      </c>
      <c r="AD47" s="26">
        <f>IF(TblPosCalcMain[[#This Row],[Deferred Comp Participant?]]="Yes",ROUND((TblPosCalcMain[[#This Row],[Enter Pay Periods Year 2]]*TblPosCalcMain[[#This Row],[Deferred Comp Match  Per Pay Period Yr2]])*TblPosCalcMain[[#This Row],[Enter Position Count Year 2]],0),0)</f>
        <v>0</v>
      </c>
      <c r="AE47" s="26">
        <f>IF(ISBLANK(TblPosCalcMain[[#This Row],[Select Health Plan]]),0,ROUND(((TblPosCalcMain[[#This Row],[Health Insurance Premium Yr1]]/24)*TblPosCalcMain[[#This Row],[Enter Pay Periods Year 1]])*TblPosCalcMain[[#This Row],[Enter Position Count Year 1]],0))</f>
        <v>0</v>
      </c>
      <c r="AF47" s="26">
        <f>IF(ISBLANK(TblPosCalcMain[[#This Row],[Select Health Plan]]),0,ROUND(((TblPosCalcMain[[#This Row],[Health Insurance Premium Yr2]]/24)*TblPosCalcMain[[#This Row],[Enter Pay Periods Year 2]])*TblPosCalcMain[[#This Row],[Enter Position Count Year 2]],0))</f>
        <v>0</v>
      </c>
      <c r="AG47"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47"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47"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47"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47" s="29" t="str">
        <f>IF(ISBLANK(TblPosCalcMain[[#This Row],[Select Salary Subobject]]),"",VLOOKUP(TblPosCalcMain[[#This Row],[Select Salary Subobject]],TblSalarySubobjects[],2,FALSE))</f>
        <v/>
      </c>
      <c r="AL47" s="29" t="str">
        <f>IF(ISBLANK(TblPosCalcMain[[#This Row],[Select Salary Subobject]]),"",VLOOKUP(TblPosCalcMain[[#This Row],[Select Salary Subobject]],TblSalarySubobjects[],4,FALSE))</f>
        <v/>
      </c>
      <c r="AM47" s="29" t="str">
        <f>IF(ISBLANK(TblPosCalcMain[[#This Row],[Select Salary Subobject]]),"",VLOOKUP(TblPosCalcMain[[#This Row],[Select Salary Subobject]],TblSalarySubobjects[],5,FALSE))</f>
        <v/>
      </c>
      <c r="AN47" s="29" t="str">
        <f>IF(ISBLANK(TblPosCalcMain[[#This Row],[Select Retirement System]]),"",VLOOKUP(TblPosCalcMain[[#This Row],[Select Retirement System]],TblRetirementOPEBs[],5,FALSE))</f>
        <v/>
      </c>
      <c r="AO47" s="30" t="str">
        <f>IF(ISBLANK(TblPosCalcMain[[#This Row],[Select Retirement System]]),"",VLOOKUP(TblPosCalcMain[[#This Row],[Select Retirement System]],TblRetirementOPEBs[],6,FALSE))</f>
        <v/>
      </c>
      <c r="AP47" s="30" t="str">
        <f>IF(ISBLANK(TblPosCalcMain[[#This Row],[Select Retirement System]]),"",VLOOKUP(TblPosCalcMain[[#This Row],[Select Retirement System]],TblRetirementOPEBs[],7,FALSE))</f>
        <v/>
      </c>
      <c r="AQ47" s="31" t="str">
        <f>IF(ISBLANK(TblPosCalcMain[[#This Row],[Select Retirement System]]),"",VLOOKUP(TblPosCalcMain[[#This Row],[Select Retirement System]],TblRetirementOPEBs[],8,FALSE))</f>
        <v/>
      </c>
      <c r="AR47" s="31" t="str">
        <f>IF(ISBLANK(TblPosCalcMain[[#This Row],[Select Retirement System]]),"",VLOOKUP(TblPosCalcMain[[#This Row],[Select Retirement System]],TblRetirementOPEBs[],9,FALSE))</f>
        <v/>
      </c>
      <c r="AS47" s="37" t="str">
        <f>IF(ISBLANK(TblPosCalcMain[[#This Row],[Select Retirement System]]),"",VLOOKUP(TblPosCalcMain[[#This Row],[Select Retirement System]],TblRetirementOPEBs[],10,FALSE))</f>
        <v/>
      </c>
      <c r="AT47" s="30" t="str">
        <f>IF(ISBLANK(TblPosCalcMain[[#This Row],[Select Retirement System]]),"",VLOOKUP(TblPosCalcMain[[#This Row],[Select Retirement System]],TblRetirementOPEBs[],11,FALSE))</f>
        <v/>
      </c>
      <c r="AU47" s="30" t="str">
        <f>IF(ISBLANK(TblPosCalcMain[[#This Row],[Select Retirement System]]),"",VLOOKUP(TblPosCalcMain[[#This Row],[Select Retirement System]],TblRetirementOPEBs[],12,FALSE))</f>
        <v/>
      </c>
      <c r="AV47" s="37" t="str">
        <f>IF(ISBLANK(TblPosCalcMain[[#This Row],[Select Retirement System]]),"",VLOOKUP(TblPosCalcMain[[#This Row],[Select Retirement System]],TblRetirementOPEBs[],2,FALSE))</f>
        <v/>
      </c>
      <c r="AW47" s="30" t="str">
        <f>IF(ISBLANK(TblPosCalcMain[[#This Row],[Select Retirement System]]),"",VLOOKUP(TblPosCalcMain[[#This Row],[Select Retirement System]],TblRetirementOPEBs[],3,FALSE))</f>
        <v/>
      </c>
      <c r="AX47" s="30" t="str">
        <f>IF(ISBLANK(TblPosCalcMain[[#This Row],[Select Retirement System]]),"",VLOOKUP(TblPosCalcMain[[#This Row],[Select Retirement System]],TblRetirementOPEBs[],4,FALSE))</f>
        <v/>
      </c>
      <c r="AY47" s="38" t="str">
        <f>IF(ISBLANK(TblPosCalcMain[[#This Row],[Select Retirement System]]),"",VLOOKUP(TblPosCalcMain[[#This Row],[Select Retirement System]],TblRetirementOPEBs[],13,FALSE))</f>
        <v/>
      </c>
      <c r="AZ47" s="39" t="str">
        <f>IF(ISBLANK(TblPosCalcMain[[#This Row],[Select Retirement System]]),"",VLOOKUP(TblPosCalcMain[[#This Row],[Select Retirement System]],TblRetirementOPEBs[],14,FALSE))</f>
        <v/>
      </c>
      <c r="BA47" s="39" t="str">
        <f>IF(ISBLANK(TblPosCalcMain[[#This Row],[Select Retirement System]]),"",VLOOKUP(TblPosCalcMain[[#This Row],[Select Retirement System]],TblRetirementOPEBs[],15,FALSE))</f>
        <v/>
      </c>
      <c r="BB47" s="38" t="str">
        <f>IF(ISBLANK(TblPosCalcMain[[#This Row],[Select Retirement System]]),"",VLOOKUP(TblPosCalcMain[[#This Row],[Select Retirement System]],TblRetirementOPEBs[],16,FALSE))</f>
        <v/>
      </c>
      <c r="BC47" s="39" t="str">
        <f>IF(ISBLANK(TblPosCalcMain[[#This Row],[Select Retirement System]]),"",VLOOKUP(TblPosCalcMain[[#This Row],[Select Retirement System]],TblRetirementOPEBs[],17,FALSE))</f>
        <v/>
      </c>
      <c r="BD47" s="39" t="str">
        <f>IF(ISBLANK(TblPosCalcMain[[#This Row],[Select Retirement System]]),"",VLOOKUP(TblPosCalcMain[[#This Row],[Select Retirement System]],TblRetirementOPEBs[],18,FALSE))</f>
        <v/>
      </c>
      <c r="BE47" s="38" t="str">
        <f>IF(ISBLANK(TblPosCalcMain[[#This Row],[Select Retirement System]]),"",VLOOKUP(TblPosCalcMain[[#This Row],[Select Retirement System]],TblRetirementOPEBs[],19,FALSE))</f>
        <v/>
      </c>
      <c r="BF47" s="39" t="str">
        <f>IF(ISBLANK(TblPosCalcMain[[#This Row],[Select Retirement System]]),"",VLOOKUP(TblPosCalcMain[[#This Row],[Select Retirement System]],TblRetirementOPEBs[],20,FALSE))</f>
        <v/>
      </c>
      <c r="BG47" s="39" t="str">
        <f>IF(ISBLANK(TblPosCalcMain[[#This Row],[Select Retirement System]]),"",VLOOKUP(TblPosCalcMain[[#This Row],[Select Retirement System]],TblRetirementOPEBs[],21,FALSE))</f>
        <v/>
      </c>
      <c r="BH47" s="29" t="str">
        <f>IF(ISBLANK(TblPosCalcMain[[#This Row],[Select Retirement System]]),"",VLOOKUP(TblPosCalcMain[[#This Row],[Select Retirement System]],TblRetirementOPEBs[],22,FALSE))</f>
        <v/>
      </c>
      <c r="BI47" s="31" t="str">
        <f>IF(ISBLANK(TblPosCalcMain[[#This Row],[Select Retirement System]]),"",VLOOKUP(TblPosCalcMain[[#This Row],[Select Retirement System]],TblRetirementOPEBs[],23,FALSE))</f>
        <v/>
      </c>
      <c r="BJ47" s="31" t="str">
        <f>IF(ISBLANK(TblPosCalcMain[[#This Row],[Select Retirement System]]),"",VLOOKUP(TblPosCalcMain[[#This Row],[Select Retirement System]],TblRetirementOPEBs[],24,FALSE))</f>
        <v/>
      </c>
      <c r="BK47" s="29" t="str">
        <f>IF(ISBLANK(TblPosCalcMain[[#This Row],[Select Health Plan]]),"",VLOOKUP(TblPosCalcMain[[#This Row],[Select Health Plan]],TblHealthPlans[],4,FALSE))</f>
        <v/>
      </c>
      <c r="BL47" s="26" t="str">
        <f>IF(ISBLANK(TblPosCalcMain[[#This Row],[Select Health Plan]]),"",VLOOKUP(TblPosCalcMain[[#This Row],[Select Health Plan]],TblHealthPlans[],5,FALSE))</f>
        <v/>
      </c>
      <c r="BM47" s="26" t="str">
        <f>IF(ISBLANK(TblPosCalcMain[[#This Row],[Select Health Plan]]),"",VLOOKUP(TblPosCalcMain[[#This Row],[Select Health Plan]],TblHealthPlans[],6,FALSE))</f>
        <v/>
      </c>
    </row>
    <row r="48" spans="3:65" x14ac:dyDescent="0.35">
      <c r="C48" s="9"/>
      <c r="D48" s="40"/>
      <c r="E48" s="40"/>
      <c r="F48" s="9"/>
      <c r="G48" s="9"/>
      <c r="H48" s="17"/>
      <c r="I48" s="26"/>
      <c r="J48" s="9"/>
      <c r="K48" s="17"/>
      <c r="L48" s="17"/>
      <c r="M48" s="25"/>
      <c r="N48" s="25"/>
      <c r="O48" s="26">
        <f>ROUND(TblPosCalcMain[[#This Row],[Enter Position Count Year 1]]*TblPosCalcMain[[#This Row],[Enter Annual Salary]]*(TblPosCalcMain[[#This Row],[Enter Pay Periods Year 1]]/24),0)</f>
        <v>0</v>
      </c>
      <c r="P48" s="26">
        <f>ROUND(TblPosCalcMain[[#This Row],[Enter Position Count Year 2]]*TblPosCalcMain[[#This Row],[Enter Annual Salary]]*(TblPosCalcMain[[#This Row],[Enter Pay Periods Year 2]]/24),0)</f>
        <v>0</v>
      </c>
      <c r="Q48"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48"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48" s="26">
        <f>IF(TblPosCalcMain[[#This Row],[Salary Cost Yr1]]=0,0,ROUND(TblPosCalcMain[[#This Row],[Salary Cost Yr1]]*TblPosCalcMain[[#This Row],[Medicare Rate Yr1]],0))</f>
        <v>0</v>
      </c>
      <c r="T48" s="26">
        <f>IF(TblPosCalcMain[[#This Row],[Salary Cost Yr2]]=0,0,ROUND(TblPosCalcMain[[#This Row],[Salary Cost Yr2]]*TblPosCalcMain[[#This Row],[Medicare Rate Yr2]],0))</f>
        <v>0</v>
      </c>
      <c r="U48" s="26">
        <f>IF(TblPosCalcMain[[#This Row],[Salary Cost Yr1]]=0,0,ROUND(TblPosCalcMain[[#This Row],[Salary Cost Yr1]]*TblPosCalcMain[[#This Row],[Retirement Rate Yr1]],0))</f>
        <v>0</v>
      </c>
      <c r="V48" s="26">
        <f>IF(TblPosCalcMain[[#This Row],[Salary Cost Yr2]]=0,0,ROUND(TblPosCalcMain[[#This Row],[Salary Cost Yr2]]*TblPosCalcMain[[#This Row],[Retirement Rate Yr2]],0))</f>
        <v>0</v>
      </c>
      <c r="W48" s="26">
        <f>IF(TblPosCalcMain[[#This Row],[Salary Cost Yr1]]=0,0,ROUND(TblPosCalcMain[[#This Row],[Salary Cost Yr1]]*TblPosCalcMain[[#This Row],[Group Life Rate Yr1]],0))</f>
        <v>0</v>
      </c>
      <c r="X48" s="26">
        <f>IF(TblPosCalcMain[[#This Row],[Salary Cost Yr2]]=0,0,ROUND(TblPosCalcMain[[#This Row],[Salary Cost Yr2]]*TblPosCalcMain[[#This Row],[Group Life Rate Yr2]],0))</f>
        <v>0</v>
      </c>
      <c r="Y48" s="26">
        <f>IF(TblPosCalcMain[[#This Row],[Salary Cost Yr1]]=0,0,ROUND(TblPosCalcMain[[#This Row],[Salary Cost Yr1]]*TblPosCalcMain[[#This Row],[Retiree Health Cred Rate Yr1]],0))</f>
        <v>0</v>
      </c>
      <c r="Z48" s="26">
        <f>IF(TblPosCalcMain[[#This Row],[Salary Cost Yr2]]=0,0,ROUND(TblPosCalcMain[[#This Row],[Salary Cost Yr2]]*TblPosCalcMain[[#This Row],[Retiree Health Cred Rate Yr2]],0))</f>
        <v>0</v>
      </c>
      <c r="AA48" s="26">
        <f>IF(TblPosCalcMain[[#This Row],[Salary Cost Yr1]]=0,0,ROUND(TblPosCalcMain[[#This Row],[Salary Cost Yr1]]*TblPosCalcMain[[#This Row],[Disability Rate Yr1]],0))</f>
        <v>0</v>
      </c>
      <c r="AB48" s="26">
        <f>IF(TblPosCalcMain[[#This Row],[Salary Cost Yr2]]=0,0,ROUND(TblPosCalcMain[[#This Row],[Salary Cost Yr2]]*TblPosCalcMain[[#This Row],[Disability Rate Yr2]],0))</f>
        <v>0</v>
      </c>
      <c r="AC48" s="26">
        <f>IF(TblPosCalcMain[[#This Row],[Deferred Comp Participant?]]="Yes",ROUND((TblPosCalcMain[[#This Row],[Enter Pay Periods Year 1]]*TblPosCalcMain[[#This Row],[Deferred Comp Match  Per Pay Period Yr1]])*TblPosCalcMain[[#This Row],[Enter Position Count Year 1]],0),0)</f>
        <v>0</v>
      </c>
      <c r="AD48" s="26">
        <f>IF(TblPosCalcMain[[#This Row],[Deferred Comp Participant?]]="Yes",ROUND((TblPosCalcMain[[#This Row],[Enter Pay Periods Year 2]]*TblPosCalcMain[[#This Row],[Deferred Comp Match  Per Pay Period Yr2]])*TblPosCalcMain[[#This Row],[Enter Position Count Year 2]],0),0)</f>
        <v>0</v>
      </c>
      <c r="AE48" s="26">
        <f>IF(ISBLANK(TblPosCalcMain[[#This Row],[Select Health Plan]]),0,ROUND(((TblPosCalcMain[[#This Row],[Health Insurance Premium Yr1]]/24)*TblPosCalcMain[[#This Row],[Enter Pay Periods Year 1]])*TblPosCalcMain[[#This Row],[Enter Position Count Year 1]],0))</f>
        <v>0</v>
      </c>
      <c r="AF48" s="26">
        <f>IF(ISBLANK(TblPosCalcMain[[#This Row],[Select Health Plan]]),0,ROUND(((TblPosCalcMain[[#This Row],[Health Insurance Premium Yr2]]/24)*TblPosCalcMain[[#This Row],[Enter Pay Periods Year 2]])*TblPosCalcMain[[#This Row],[Enter Position Count Year 2]],0))</f>
        <v>0</v>
      </c>
      <c r="AG48"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48"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48"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48"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48" s="29" t="str">
        <f>IF(ISBLANK(TblPosCalcMain[[#This Row],[Select Salary Subobject]]),"",VLOOKUP(TblPosCalcMain[[#This Row],[Select Salary Subobject]],TblSalarySubobjects[],2,FALSE))</f>
        <v/>
      </c>
      <c r="AL48" s="29" t="str">
        <f>IF(ISBLANK(TblPosCalcMain[[#This Row],[Select Salary Subobject]]),"",VLOOKUP(TblPosCalcMain[[#This Row],[Select Salary Subobject]],TblSalarySubobjects[],4,FALSE))</f>
        <v/>
      </c>
      <c r="AM48" s="29" t="str">
        <f>IF(ISBLANK(TblPosCalcMain[[#This Row],[Select Salary Subobject]]),"",VLOOKUP(TblPosCalcMain[[#This Row],[Select Salary Subobject]],TblSalarySubobjects[],5,FALSE))</f>
        <v/>
      </c>
      <c r="AN48" s="29" t="str">
        <f>IF(ISBLANK(TblPosCalcMain[[#This Row],[Select Retirement System]]),"",VLOOKUP(TblPosCalcMain[[#This Row],[Select Retirement System]],TblRetirementOPEBs[],5,FALSE))</f>
        <v/>
      </c>
      <c r="AO48" s="30" t="str">
        <f>IF(ISBLANK(TblPosCalcMain[[#This Row],[Select Retirement System]]),"",VLOOKUP(TblPosCalcMain[[#This Row],[Select Retirement System]],TblRetirementOPEBs[],6,FALSE))</f>
        <v/>
      </c>
      <c r="AP48" s="30" t="str">
        <f>IF(ISBLANK(TblPosCalcMain[[#This Row],[Select Retirement System]]),"",VLOOKUP(TblPosCalcMain[[#This Row],[Select Retirement System]],TblRetirementOPEBs[],7,FALSE))</f>
        <v/>
      </c>
      <c r="AQ48" s="31" t="str">
        <f>IF(ISBLANK(TblPosCalcMain[[#This Row],[Select Retirement System]]),"",VLOOKUP(TblPosCalcMain[[#This Row],[Select Retirement System]],TblRetirementOPEBs[],8,FALSE))</f>
        <v/>
      </c>
      <c r="AR48" s="31" t="str">
        <f>IF(ISBLANK(TblPosCalcMain[[#This Row],[Select Retirement System]]),"",VLOOKUP(TblPosCalcMain[[#This Row],[Select Retirement System]],TblRetirementOPEBs[],9,FALSE))</f>
        <v/>
      </c>
      <c r="AS48" s="37" t="str">
        <f>IF(ISBLANK(TblPosCalcMain[[#This Row],[Select Retirement System]]),"",VLOOKUP(TblPosCalcMain[[#This Row],[Select Retirement System]],TblRetirementOPEBs[],10,FALSE))</f>
        <v/>
      </c>
      <c r="AT48" s="30" t="str">
        <f>IF(ISBLANK(TblPosCalcMain[[#This Row],[Select Retirement System]]),"",VLOOKUP(TblPosCalcMain[[#This Row],[Select Retirement System]],TblRetirementOPEBs[],11,FALSE))</f>
        <v/>
      </c>
      <c r="AU48" s="30" t="str">
        <f>IF(ISBLANK(TblPosCalcMain[[#This Row],[Select Retirement System]]),"",VLOOKUP(TblPosCalcMain[[#This Row],[Select Retirement System]],TblRetirementOPEBs[],12,FALSE))</f>
        <v/>
      </c>
      <c r="AV48" s="37" t="str">
        <f>IF(ISBLANK(TblPosCalcMain[[#This Row],[Select Retirement System]]),"",VLOOKUP(TblPosCalcMain[[#This Row],[Select Retirement System]],TblRetirementOPEBs[],2,FALSE))</f>
        <v/>
      </c>
      <c r="AW48" s="30" t="str">
        <f>IF(ISBLANK(TblPosCalcMain[[#This Row],[Select Retirement System]]),"",VLOOKUP(TblPosCalcMain[[#This Row],[Select Retirement System]],TblRetirementOPEBs[],3,FALSE))</f>
        <v/>
      </c>
      <c r="AX48" s="30" t="str">
        <f>IF(ISBLANK(TblPosCalcMain[[#This Row],[Select Retirement System]]),"",VLOOKUP(TblPosCalcMain[[#This Row],[Select Retirement System]],TblRetirementOPEBs[],4,FALSE))</f>
        <v/>
      </c>
      <c r="AY48" s="38" t="str">
        <f>IF(ISBLANK(TblPosCalcMain[[#This Row],[Select Retirement System]]),"",VLOOKUP(TblPosCalcMain[[#This Row],[Select Retirement System]],TblRetirementOPEBs[],13,FALSE))</f>
        <v/>
      </c>
      <c r="AZ48" s="39" t="str">
        <f>IF(ISBLANK(TblPosCalcMain[[#This Row],[Select Retirement System]]),"",VLOOKUP(TblPosCalcMain[[#This Row],[Select Retirement System]],TblRetirementOPEBs[],14,FALSE))</f>
        <v/>
      </c>
      <c r="BA48" s="39" t="str">
        <f>IF(ISBLANK(TblPosCalcMain[[#This Row],[Select Retirement System]]),"",VLOOKUP(TblPosCalcMain[[#This Row],[Select Retirement System]],TblRetirementOPEBs[],15,FALSE))</f>
        <v/>
      </c>
      <c r="BB48" s="38" t="str">
        <f>IF(ISBLANK(TblPosCalcMain[[#This Row],[Select Retirement System]]),"",VLOOKUP(TblPosCalcMain[[#This Row],[Select Retirement System]],TblRetirementOPEBs[],16,FALSE))</f>
        <v/>
      </c>
      <c r="BC48" s="39" t="str">
        <f>IF(ISBLANK(TblPosCalcMain[[#This Row],[Select Retirement System]]),"",VLOOKUP(TblPosCalcMain[[#This Row],[Select Retirement System]],TblRetirementOPEBs[],17,FALSE))</f>
        <v/>
      </c>
      <c r="BD48" s="39" t="str">
        <f>IF(ISBLANK(TblPosCalcMain[[#This Row],[Select Retirement System]]),"",VLOOKUP(TblPosCalcMain[[#This Row],[Select Retirement System]],TblRetirementOPEBs[],18,FALSE))</f>
        <v/>
      </c>
      <c r="BE48" s="38" t="str">
        <f>IF(ISBLANK(TblPosCalcMain[[#This Row],[Select Retirement System]]),"",VLOOKUP(TblPosCalcMain[[#This Row],[Select Retirement System]],TblRetirementOPEBs[],19,FALSE))</f>
        <v/>
      </c>
      <c r="BF48" s="39" t="str">
        <f>IF(ISBLANK(TblPosCalcMain[[#This Row],[Select Retirement System]]),"",VLOOKUP(TblPosCalcMain[[#This Row],[Select Retirement System]],TblRetirementOPEBs[],20,FALSE))</f>
        <v/>
      </c>
      <c r="BG48" s="39" t="str">
        <f>IF(ISBLANK(TblPosCalcMain[[#This Row],[Select Retirement System]]),"",VLOOKUP(TblPosCalcMain[[#This Row],[Select Retirement System]],TblRetirementOPEBs[],21,FALSE))</f>
        <v/>
      </c>
      <c r="BH48" s="29" t="str">
        <f>IF(ISBLANK(TblPosCalcMain[[#This Row],[Select Retirement System]]),"",VLOOKUP(TblPosCalcMain[[#This Row],[Select Retirement System]],TblRetirementOPEBs[],22,FALSE))</f>
        <v/>
      </c>
      <c r="BI48" s="31" t="str">
        <f>IF(ISBLANK(TblPosCalcMain[[#This Row],[Select Retirement System]]),"",VLOOKUP(TblPosCalcMain[[#This Row],[Select Retirement System]],TblRetirementOPEBs[],23,FALSE))</f>
        <v/>
      </c>
      <c r="BJ48" s="31" t="str">
        <f>IF(ISBLANK(TblPosCalcMain[[#This Row],[Select Retirement System]]),"",VLOOKUP(TblPosCalcMain[[#This Row],[Select Retirement System]],TblRetirementOPEBs[],24,FALSE))</f>
        <v/>
      </c>
      <c r="BK48" s="29" t="str">
        <f>IF(ISBLANK(TblPosCalcMain[[#This Row],[Select Health Plan]]),"",VLOOKUP(TblPosCalcMain[[#This Row],[Select Health Plan]],TblHealthPlans[],4,FALSE))</f>
        <v/>
      </c>
      <c r="BL48" s="26" t="str">
        <f>IF(ISBLANK(TblPosCalcMain[[#This Row],[Select Health Plan]]),"",VLOOKUP(TblPosCalcMain[[#This Row],[Select Health Plan]],TblHealthPlans[],5,FALSE))</f>
        <v/>
      </c>
      <c r="BM48" s="26" t="str">
        <f>IF(ISBLANK(TblPosCalcMain[[#This Row],[Select Health Plan]]),"",VLOOKUP(TblPosCalcMain[[#This Row],[Select Health Plan]],TblHealthPlans[],6,FALSE))</f>
        <v/>
      </c>
    </row>
    <row r="49" spans="3:65" x14ac:dyDescent="0.35">
      <c r="C49" s="9"/>
      <c r="D49" s="40"/>
      <c r="E49" s="40"/>
      <c r="F49" s="9"/>
      <c r="G49" s="9"/>
      <c r="H49" s="17"/>
      <c r="I49" s="26"/>
      <c r="J49" s="9"/>
      <c r="K49" s="17"/>
      <c r="L49" s="17"/>
      <c r="M49" s="25"/>
      <c r="N49" s="25"/>
      <c r="O49" s="26">
        <f>ROUND(TblPosCalcMain[[#This Row],[Enter Position Count Year 1]]*TblPosCalcMain[[#This Row],[Enter Annual Salary]]*(TblPosCalcMain[[#This Row],[Enter Pay Periods Year 1]]/24),0)</f>
        <v>0</v>
      </c>
      <c r="P49" s="26">
        <f>ROUND(TblPosCalcMain[[#This Row],[Enter Position Count Year 2]]*TblPosCalcMain[[#This Row],[Enter Annual Salary]]*(TblPosCalcMain[[#This Row],[Enter Pay Periods Year 2]]/24),0)</f>
        <v>0</v>
      </c>
      <c r="Q49"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49"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49" s="26">
        <f>IF(TblPosCalcMain[[#This Row],[Salary Cost Yr1]]=0,0,ROUND(TblPosCalcMain[[#This Row],[Salary Cost Yr1]]*TblPosCalcMain[[#This Row],[Medicare Rate Yr1]],0))</f>
        <v>0</v>
      </c>
      <c r="T49" s="26">
        <f>IF(TblPosCalcMain[[#This Row],[Salary Cost Yr2]]=0,0,ROUND(TblPosCalcMain[[#This Row],[Salary Cost Yr2]]*TblPosCalcMain[[#This Row],[Medicare Rate Yr2]],0))</f>
        <v>0</v>
      </c>
      <c r="U49" s="26">
        <f>IF(TblPosCalcMain[[#This Row],[Salary Cost Yr1]]=0,0,ROUND(TblPosCalcMain[[#This Row],[Salary Cost Yr1]]*TblPosCalcMain[[#This Row],[Retirement Rate Yr1]],0))</f>
        <v>0</v>
      </c>
      <c r="V49" s="26">
        <f>IF(TblPosCalcMain[[#This Row],[Salary Cost Yr2]]=0,0,ROUND(TblPosCalcMain[[#This Row],[Salary Cost Yr2]]*TblPosCalcMain[[#This Row],[Retirement Rate Yr2]],0))</f>
        <v>0</v>
      </c>
      <c r="W49" s="26">
        <f>IF(TblPosCalcMain[[#This Row],[Salary Cost Yr1]]=0,0,ROUND(TblPosCalcMain[[#This Row],[Salary Cost Yr1]]*TblPosCalcMain[[#This Row],[Group Life Rate Yr1]],0))</f>
        <v>0</v>
      </c>
      <c r="X49" s="26">
        <f>IF(TblPosCalcMain[[#This Row],[Salary Cost Yr2]]=0,0,ROUND(TblPosCalcMain[[#This Row],[Salary Cost Yr2]]*TblPosCalcMain[[#This Row],[Group Life Rate Yr2]],0))</f>
        <v>0</v>
      </c>
      <c r="Y49" s="26">
        <f>IF(TblPosCalcMain[[#This Row],[Salary Cost Yr1]]=0,0,ROUND(TblPosCalcMain[[#This Row],[Salary Cost Yr1]]*TblPosCalcMain[[#This Row],[Retiree Health Cred Rate Yr1]],0))</f>
        <v>0</v>
      </c>
      <c r="Z49" s="26">
        <f>IF(TblPosCalcMain[[#This Row],[Salary Cost Yr2]]=0,0,ROUND(TblPosCalcMain[[#This Row],[Salary Cost Yr2]]*TblPosCalcMain[[#This Row],[Retiree Health Cred Rate Yr2]],0))</f>
        <v>0</v>
      </c>
      <c r="AA49" s="26">
        <f>IF(TblPosCalcMain[[#This Row],[Salary Cost Yr1]]=0,0,ROUND(TblPosCalcMain[[#This Row],[Salary Cost Yr1]]*TblPosCalcMain[[#This Row],[Disability Rate Yr1]],0))</f>
        <v>0</v>
      </c>
      <c r="AB49" s="26">
        <f>IF(TblPosCalcMain[[#This Row],[Salary Cost Yr2]]=0,0,ROUND(TblPosCalcMain[[#This Row],[Salary Cost Yr2]]*TblPosCalcMain[[#This Row],[Disability Rate Yr2]],0))</f>
        <v>0</v>
      </c>
      <c r="AC49" s="26">
        <f>IF(TblPosCalcMain[[#This Row],[Deferred Comp Participant?]]="Yes",ROUND((TblPosCalcMain[[#This Row],[Enter Pay Periods Year 1]]*TblPosCalcMain[[#This Row],[Deferred Comp Match  Per Pay Period Yr1]])*TblPosCalcMain[[#This Row],[Enter Position Count Year 1]],0),0)</f>
        <v>0</v>
      </c>
      <c r="AD49" s="26">
        <f>IF(TblPosCalcMain[[#This Row],[Deferred Comp Participant?]]="Yes",ROUND((TblPosCalcMain[[#This Row],[Enter Pay Periods Year 2]]*TblPosCalcMain[[#This Row],[Deferred Comp Match  Per Pay Period Yr2]])*TblPosCalcMain[[#This Row],[Enter Position Count Year 2]],0),0)</f>
        <v>0</v>
      </c>
      <c r="AE49" s="26">
        <f>IF(ISBLANK(TblPosCalcMain[[#This Row],[Select Health Plan]]),0,ROUND(((TblPosCalcMain[[#This Row],[Health Insurance Premium Yr1]]/24)*TblPosCalcMain[[#This Row],[Enter Pay Periods Year 1]])*TblPosCalcMain[[#This Row],[Enter Position Count Year 1]],0))</f>
        <v>0</v>
      </c>
      <c r="AF49" s="26">
        <f>IF(ISBLANK(TblPosCalcMain[[#This Row],[Select Health Plan]]),0,ROUND(((TblPosCalcMain[[#This Row],[Health Insurance Premium Yr2]]/24)*TblPosCalcMain[[#This Row],[Enter Pay Periods Year 2]])*TblPosCalcMain[[#This Row],[Enter Position Count Year 2]],0))</f>
        <v>0</v>
      </c>
      <c r="AG49"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49"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49"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49"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49" s="29" t="str">
        <f>IF(ISBLANK(TblPosCalcMain[[#This Row],[Select Salary Subobject]]),"",VLOOKUP(TblPosCalcMain[[#This Row],[Select Salary Subobject]],TblSalarySubobjects[],2,FALSE))</f>
        <v/>
      </c>
      <c r="AL49" s="29" t="str">
        <f>IF(ISBLANK(TblPosCalcMain[[#This Row],[Select Salary Subobject]]),"",VLOOKUP(TblPosCalcMain[[#This Row],[Select Salary Subobject]],TblSalarySubobjects[],4,FALSE))</f>
        <v/>
      </c>
      <c r="AM49" s="29" t="str">
        <f>IF(ISBLANK(TblPosCalcMain[[#This Row],[Select Salary Subobject]]),"",VLOOKUP(TblPosCalcMain[[#This Row],[Select Salary Subobject]],TblSalarySubobjects[],5,FALSE))</f>
        <v/>
      </c>
      <c r="AN49" s="29" t="str">
        <f>IF(ISBLANK(TblPosCalcMain[[#This Row],[Select Retirement System]]),"",VLOOKUP(TblPosCalcMain[[#This Row],[Select Retirement System]],TblRetirementOPEBs[],5,FALSE))</f>
        <v/>
      </c>
      <c r="AO49" s="30" t="str">
        <f>IF(ISBLANK(TblPosCalcMain[[#This Row],[Select Retirement System]]),"",VLOOKUP(TblPosCalcMain[[#This Row],[Select Retirement System]],TblRetirementOPEBs[],6,FALSE))</f>
        <v/>
      </c>
      <c r="AP49" s="30" t="str">
        <f>IF(ISBLANK(TblPosCalcMain[[#This Row],[Select Retirement System]]),"",VLOOKUP(TblPosCalcMain[[#This Row],[Select Retirement System]],TblRetirementOPEBs[],7,FALSE))</f>
        <v/>
      </c>
      <c r="AQ49" s="31" t="str">
        <f>IF(ISBLANK(TblPosCalcMain[[#This Row],[Select Retirement System]]),"",VLOOKUP(TblPosCalcMain[[#This Row],[Select Retirement System]],TblRetirementOPEBs[],8,FALSE))</f>
        <v/>
      </c>
      <c r="AR49" s="31" t="str">
        <f>IF(ISBLANK(TblPosCalcMain[[#This Row],[Select Retirement System]]),"",VLOOKUP(TblPosCalcMain[[#This Row],[Select Retirement System]],TblRetirementOPEBs[],9,FALSE))</f>
        <v/>
      </c>
      <c r="AS49" s="37" t="str">
        <f>IF(ISBLANK(TblPosCalcMain[[#This Row],[Select Retirement System]]),"",VLOOKUP(TblPosCalcMain[[#This Row],[Select Retirement System]],TblRetirementOPEBs[],10,FALSE))</f>
        <v/>
      </c>
      <c r="AT49" s="30" t="str">
        <f>IF(ISBLANK(TblPosCalcMain[[#This Row],[Select Retirement System]]),"",VLOOKUP(TblPosCalcMain[[#This Row],[Select Retirement System]],TblRetirementOPEBs[],11,FALSE))</f>
        <v/>
      </c>
      <c r="AU49" s="30" t="str">
        <f>IF(ISBLANK(TblPosCalcMain[[#This Row],[Select Retirement System]]),"",VLOOKUP(TblPosCalcMain[[#This Row],[Select Retirement System]],TblRetirementOPEBs[],12,FALSE))</f>
        <v/>
      </c>
      <c r="AV49" s="37" t="str">
        <f>IF(ISBLANK(TblPosCalcMain[[#This Row],[Select Retirement System]]),"",VLOOKUP(TblPosCalcMain[[#This Row],[Select Retirement System]],TblRetirementOPEBs[],2,FALSE))</f>
        <v/>
      </c>
      <c r="AW49" s="30" t="str">
        <f>IF(ISBLANK(TblPosCalcMain[[#This Row],[Select Retirement System]]),"",VLOOKUP(TblPosCalcMain[[#This Row],[Select Retirement System]],TblRetirementOPEBs[],3,FALSE))</f>
        <v/>
      </c>
      <c r="AX49" s="30" t="str">
        <f>IF(ISBLANK(TblPosCalcMain[[#This Row],[Select Retirement System]]),"",VLOOKUP(TblPosCalcMain[[#This Row],[Select Retirement System]],TblRetirementOPEBs[],4,FALSE))</f>
        <v/>
      </c>
      <c r="AY49" s="38" t="str">
        <f>IF(ISBLANK(TblPosCalcMain[[#This Row],[Select Retirement System]]),"",VLOOKUP(TblPosCalcMain[[#This Row],[Select Retirement System]],TblRetirementOPEBs[],13,FALSE))</f>
        <v/>
      </c>
      <c r="AZ49" s="39" t="str">
        <f>IF(ISBLANK(TblPosCalcMain[[#This Row],[Select Retirement System]]),"",VLOOKUP(TblPosCalcMain[[#This Row],[Select Retirement System]],TblRetirementOPEBs[],14,FALSE))</f>
        <v/>
      </c>
      <c r="BA49" s="39" t="str">
        <f>IF(ISBLANK(TblPosCalcMain[[#This Row],[Select Retirement System]]),"",VLOOKUP(TblPosCalcMain[[#This Row],[Select Retirement System]],TblRetirementOPEBs[],15,FALSE))</f>
        <v/>
      </c>
      <c r="BB49" s="38" t="str">
        <f>IF(ISBLANK(TblPosCalcMain[[#This Row],[Select Retirement System]]),"",VLOOKUP(TblPosCalcMain[[#This Row],[Select Retirement System]],TblRetirementOPEBs[],16,FALSE))</f>
        <v/>
      </c>
      <c r="BC49" s="39" t="str">
        <f>IF(ISBLANK(TblPosCalcMain[[#This Row],[Select Retirement System]]),"",VLOOKUP(TblPosCalcMain[[#This Row],[Select Retirement System]],TblRetirementOPEBs[],17,FALSE))</f>
        <v/>
      </c>
      <c r="BD49" s="39" t="str">
        <f>IF(ISBLANK(TblPosCalcMain[[#This Row],[Select Retirement System]]),"",VLOOKUP(TblPosCalcMain[[#This Row],[Select Retirement System]],TblRetirementOPEBs[],18,FALSE))</f>
        <v/>
      </c>
      <c r="BE49" s="38" t="str">
        <f>IF(ISBLANK(TblPosCalcMain[[#This Row],[Select Retirement System]]),"",VLOOKUP(TblPosCalcMain[[#This Row],[Select Retirement System]],TblRetirementOPEBs[],19,FALSE))</f>
        <v/>
      </c>
      <c r="BF49" s="39" t="str">
        <f>IF(ISBLANK(TblPosCalcMain[[#This Row],[Select Retirement System]]),"",VLOOKUP(TblPosCalcMain[[#This Row],[Select Retirement System]],TblRetirementOPEBs[],20,FALSE))</f>
        <v/>
      </c>
      <c r="BG49" s="39" t="str">
        <f>IF(ISBLANK(TblPosCalcMain[[#This Row],[Select Retirement System]]),"",VLOOKUP(TblPosCalcMain[[#This Row],[Select Retirement System]],TblRetirementOPEBs[],21,FALSE))</f>
        <v/>
      </c>
      <c r="BH49" s="29" t="str">
        <f>IF(ISBLANK(TblPosCalcMain[[#This Row],[Select Retirement System]]),"",VLOOKUP(TblPosCalcMain[[#This Row],[Select Retirement System]],TblRetirementOPEBs[],22,FALSE))</f>
        <v/>
      </c>
      <c r="BI49" s="31" t="str">
        <f>IF(ISBLANK(TblPosCalcMain[[#This Row],[Select Retirement System]]),"",VLOOKUP(TblPosCalcMain[[#This Row],[Select Retirement System]],TblRetirementOPEBs[],23,FALSE))</f>
        <v/>
      </c>
      <c r="BJ49" s="31" t="str">
        <f>IF(ISBLANK(TblPosCalcMain[[#This Row],[Select Retirement System]]),"",VLOOKUP(TblPosCalcMain[[#This Row],[Select Retirement System]],TblRetirementOPEBs[],24,FALSE))</f>
        <v/>
      </c>
      <c r="BK49" s="29" t="str">
        <f>IF(ISBLANK(TblPosCalcMain[[#This Row],[Select Health Plan]]),"",VLOOKUP(TblPosCalcMain[[#This Row],[Select Health Plan]],TblHealthPlans[],4,FALSE))</f>
        <v/>
      </c>
      <c r="BL49" s="26" t="str">
        <f>IF(ISBLANK(TblPosCalcMain[[#This Row],[Select Health Plan]]),"",VLOOKUP(TblPosCalcMain[[#This Row],[Select Health Plan]],TblHealthPlans[],5,FALSE))</f>
        <v/>
      </c>
      <c r="BM49" s="26" t="str">
        <f>IF(ISBLANK(TblPosCalcMain[[#This Row],[Select Health Plan]]),"",VLOOKUP(TblPosCalcMain[[#This Row],[Select Health Plan]],TblHealthPlans[],6,FALSE))</f>
        <v/>
      </c>
    </row>
    <row r="50" spans="3:65" x14ac:dyDescent="0.35">
      <c r="C50" s="9"/>
      <c r="D50" s="40"/>
      <c r="E50" s="40"/>
      <c r="F50" s="9"/>
      <c r="G50" s="9"/>
      <c r="H50" s="17"/>
      <c r="I50" s="26"/>
      <c r="J50" s="9"/>
      <c r="K50" s="17"/>
      <c r="L50" s="17"/>
      <c r="M50" s="25"/>
      <c r="N50" s="25"/>
      <c r="O50" s="26">
        <f>ROUND(TblPosCalcMain[[#This Row],[Enter Position Count Year 1]]*TblPosCalcMain[[#This Row],[Enter Annual Salary]]*(TblPosCalcMain[[#This Row],[Enter Pay Periods Year 1]]/24),0)</f>
        <v>0</v>
      </c>
      <c r="P50" s="26">
        <f>ROUND(TblPosCalcMain[[#This Row],[Enter Position Count Year 2]]*TblPosCalcMain[[#This Row],[Enter Annual Salary]]*(TblPosCalcMain[[#This Row],[Enter Pay Periods Year 2]]/24),0)</f>
        <v>0</v>
      </c>
      <c r="Q50"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50"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50" s="26">
        <f>IF(TblPosCalcMain[[#This Row],[Salary Cost Yr1]]=0,0,ROUND(TblPosCalcMain[[#This Row],[Salary Cost Yr1]]*TblPosCalcMain[[#This Row],[Medicare Rate Yr1]],0))</f>
        <v>0</v>
      </c>
      <c r="T50" s="26">
        <f>IF(TblPosCalcMain[[#This Row],[Salary Cost Yr2]]=0,0,ROUND(TblPosCalcMain[[#This Row],[Salary Cost Yr2]]*TblPosCalcMain[[#This Row],[Medicare Rate Yr2]],0))</f>
        <v>0</v>
      </c>
      <c r="U50" s="26">
        <f>IF(TblPosCalcMain[[#This Row],[Salary Cost Yr1]]=0,0,ROUND(TblPosCalcMain[[#This Row],[Salary Cost Yr1]]*TblPosCalcMain[[#This Row],[Retirement Rate Yr1]],0))</f>
        <v>0</v>
      </c>
      <c r="V50" s="26">
        <f>IF(TblPosCalcMain[[#This Row],[Salary Cost Yr2]]=0,0,ROUND(TblPosCalcMain[[#This Row],[Salary Cost Yr2]]*TblPosCalcMain[[#This Row],[Retirement Rate Yr2]],0))</f>
        <v>0</v>
      </c>
      <c r="W50" s="26">
        <f>IF(TblPosCalcMain[[#This Row],[Salary Cost Yr1]]=0,0,ROUND(TblPosCalcMain[[#This Row],[Salary Cost Yr1]]*TblPosCalcMain[[#This Row],[Group Life Rate Yr1]],0))</f>
        <v>0</v>
      </c>
      <c r="X50" s="26">
        <f>IF(TblPosCalcMain[[#This Row],[Salary Cost Yr2]]=0,0,ROUND(TblPosCalcMain[[#This Row],[Salary Cost Yr2]]*TblPosCalcMain[[#This Row],[Group Life Rate Yr2]],0))</f>
        <v>0</v>
      </c>
      <c r="Y50" s="26">
        <f>IF(TblPosCalcMain[[#This Row],[Salary Cost Yr1]]=0,0,ROUND(TblPosCalcMain[[#This Row],[Salary Cost Yr1]]*TblPosCalcMain[[#This Row],[Retiree Health Cred Rate Yr1]],0))</f>
        <v>0</v>
      </c>
      <c r="Z50" s="26">
        <f>IF(TblPosCalcMain[[#This Row],[Salary Cost Yr2]]=0,0,ROUND(TblPosCalcMain[[#This Row],[Salary Cost Yr2]]*TblPosCalcMain[[#This Row],[Retiree Health Cred Rate Yr2]],0))</f>
        <v>0</v>
      </c>
      <c r="AA50" s="26">
        <f>IF(TblPosCalcMain[[#This Row],[Salary Cost Yr1]]=0,0,ROUND(TblPosCalcMain[[#This Row],[Salary Cost Yr1]]*TblPosCalcMain[[#This Row],[Disability Rate Yr1]],0))</f>
        <v>0</v>
      </c>
      <c r="AB50" s="26">
        <f>IF(TblPosCalcMain[[#This Row],[Salary Cost Yr2]]=0,0,ROUND(TblPosCalcMain[[#This Row],[Salary Cost Yr2]]*TblPosCalcMain[[#This Row],[Disability Rate Yr2]],0))</f>
        <v>0</v>
      </c>
      <c r="AC50" s="26">
        <f>IF(TblPosCalcMain[[#This Row],[Deferred Comp Participant?]]="Yes",ROUND((TblPosCalcMain[[#This Row],[Enter Pay Periods Year 1]]*TblPosCalcMain[[#This Row],[Deferred Comp Match  Per Pay Period Yr1]])*TblPosCalcMain[[#This Row],[Enter Position Count Year 1]],0),0)</f>
        <v>0</v>
      </c>
      <c r="AD50" s="26">
        <f>IF(TblPosCalcMain[[#This Row],[Deferred Comp Participant?]]="Yes",ROUND((TblPosCalcMain[[#This Row],[Enter Pay Periods Year 2]]*TblPosCalcMain[[#This Row],[Deferred Comp Match  Per Pay Period Yr2]])*TblPosCalcMain[[#This Row],[Enter Position Count Year 2]],0),0)</f>
        <v>0</v>
      </c>
      <c r="AE50" s="26">
        <f>IF(ISBLANK(TblPosCalcMain[[#This Row],[Select Health Plan]]),0,ROUND(((TblPosCalcMain[[#This Row],[Health Insurance Premium Yr1]]/24)*TblPosCalcMain[[#This Row],[Enter Pay Periods Year 1]])*TblPosCalcMain[[#This Row],[Enter Position Count Year 1]],0))</f>
        <v>0</v>
      </c>
      <c r="AF50" s="26">
        <f>IF(ISBLANK(TblPosCalcMain[[#This Row],[Select Health Plan]]),0,ROUND(((TblPosCalcMain[[#This Row],[Health Insurance Premium Yr2]]/24)*TblPosCalcMain[[#This Row],[Enter Pay Periods Year 2]])*TblPosCalcMain[[#This Row],[Enter Position Count Year 2]],0))</f>
        <v>0</v>
      </c>
      <c r="AG50"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50"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50"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50"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50" s="29" t="str">
        <f>IF(ISBLANK(TblPosCalcMain[[#This Row],[Select Salary Subobject]]),"",VLOOKUP(TblPosCalcMain[[#This Row],[Select Salary Subobject]],TblSalarySubobjects[],2,FALSE))</f>
        <v/>
      </c>
      <c r="AL50" s="29" t="str">
        <f>IF(ISBLANK(TblPosCalcMain[[#This Row],[Select Salary Subobject]]),"",VLOOKUP(TblPosCalcMain[[#This Row],[Select Salary Subobject]],TblSalarySubobjects[],4,FALSE))</f>
        <v/>
      </c>
      <c r="AM50" s="29" t="str">
        <f>IF(ISBLANK(TblPosCalcMain[[#This Row],[Select Salary Subobject]]),"",VLOOKUP(TblPosCalcMain[[#This Row],[Select Salary Subobject]],TblSalarySubobjects[],5,FALSE))</f>
        <v/>
      </c>
      <c r="AN50" s="29" t="str">
        <f>IF(ISBLANK(TblPosCalcMain[[#This Row],[Select Retirement System]]),"",VLOOKUP(TblPosCalcMain[[#This Row],[Select Retirement System]],TblRetirementOPEBs[],5,FALSE))</f>
        <v/>
      </c>
      <c r="AO50" s="30" t="str">
        <f>IF(ISBLANK(TblPosCalcMain[[#This Row],[Select Retirement System]]),"",VLOOKUP(TblPosCalcMain[[#This Row],[Select Retirement System]],TblRetirementOPEBs[],6,FALSE))</f>
        <v/>
      </c>
      <c r="AP50" s="30" t="str">
        <f>IF(ISBLANK(TblPosCalcMain[[#This Row],[Select Retirement System]]),"",VLOOKUP(TblPosCalcMain[[#This Row],[Select Retirement System]],TblRetirementOPEBs[],7,FALSE))</f>
        <v/>
      </c>
      <c r="AQ50" s="31" t="str">
        <f>IF(ISBLANK(TblPosCalcMain[[#This Row],[Select Retirement System]]),"",VLOOKUP(TblPosCalcMain[[#This Row],[Select Retirement System]],TblRetirementOPEBs[],8,FALSE))</f>
        <v/>
      </c>
      <c r="AR50" s="31" t="str">
        <f>IF(ISBLANK(TblPosCalcMain[[#This Row],[Select Retirement System]]),"",VLOOKUP(TblPosCalcMain[[#This Row],[Select Retirement System]],TblRetirementOPEBs[],9,FALSE))</f>
        <v/>
      </c>
      <c r="AS50" s="37" t="str">
        <f>IF(ISBLANK(TblPosCalcMain[[#This Row],[Select Retirement System]]),"",VLOOKUP(TblPosCalcMain[[#This Row],[Select Retirement System]],TblRetirementOPEBs[],10,FALSE))</f>
        <v/>
      </c>
      <c r="AT50" s="30" t="str">
        <f>IF(ISBLANK(TblPosCalcMain[[#This Row],[Select Retirement System]]),"",VLOOKUP(TblPosCalcMain[[#This Row],[Select Retirement System]],TblRetirementOPEBs[],11,FALSE))</f>
        <v/>
      </c>
      <c r="AU50" s="30" t="str">
        <f>IF(ISBLANK(TblPosCalcMain[[#This Row],[Select Retirement System]]),"",VLOOKUP(TblPosCalcMain[[#This Row],[Select Retirement System]],TblRetirementOPEBs[],12,FALSE))</f>
        <v/>
      </c>
      <c r="AV50" s="37" t="str">
        <f>IF(ISBLANK(TblPosCalcMain[[#This Row],[Select Retirement System]]),"",VLOOKUP(TblPosCalcMain[[#This Row],[Select Retirement System]],TblRetirementOPEBs[],2,FALSE))</f>
        <v/>
      </c>
      <c r="AW50" s="30" t="str">
        <f>IF(ISBLANK(TblPosCalcMain[[#This Row],[Select Retirement System]]),"",VLOOKUP(TblPosCalcMain[[#This Row],[Select Retirement System]],TblRetirementOPEBs[],3,FALSE))</f>
        <v/>
      </c>
      <c r="AX50" s="30" t="str">
        <f>IF(ISBLANK(TblPosCalcMain[[#This Row],[Select Retirement System]]),"",VLOOKUP(TblPosCalcMain[[#This Row],[Select Retirement System]],TblRetirementOPEBs[],4,FALSE))</f>
        <v/>
      </c>
      <c r="AY50" s="38" t="str">
        <f>IF(ISBLANK(TblPosCalcMain[[#This Row],[Select Retirement System]]),"",VLOOKUP(TblPosCalcMain[[#This Row],[Select Retirement System]],TblRetirementOPEBs[],13,FALSE))</f>
        <v/>
      </c>
      <c r="AZ50" s="39" t="str">
        <f>IF(ISBLANK(TblPosCalcMain[[#This Row],[Select Retirement System]]),"",VLOOKUP(TblPosCalcMain[[#This Row],[Select Retirement System]],TblRetirementOPEBs[],14,FALSE))</f>
        <v/>
      </c>
      <c r="BA50" s="39" t="str">
        <f>IF(ISBLANK(TblPosCalcMain[[#This Row],[Select Retirement System]]),"",VLOOKUP(TblPosCalcMain[[#This Row],[Select Retirement System]],TblRetirementOPEBs[],15,FALSE))</f>
        <v/>
      </c>
      <c r="BB50" s="38" t="str">
        <f>IF(ISBLANK(TblPosCalcMain[[#This Row],[Select Retirement System]]),"",VLOOKUP(TblPosCalcMain[[#This Row],[Select Retirement System]],TblRetirementOPEBs[],16,FALSE))</f>
        <v/>
      </c>
      <c r="BC50" s="39" t="str">
        <f>IF(ISBLANK(TblPosCalcMain[[#This Row],[Select Retirement System]]),"",VLOOKUP(TblPosCalcMain[[#This Row],[Select Retirement System]],TblRetirementOPEBs[],17,FALSE))</f>
        <v/>
      </c>
      <c r="BD50" s="39" t="str">
        <f>IF(ISBLANK(TblPosCalcMain[[#This Row],[Select Retirement System]]),"",VLOOKUP(TblPosCalcMain[[#This Row],[Select Retirement System]],TblRetirementOPEBs[],18,FALSE))</f>
        <v/>
      </c>
      <c r="BE50" s="38" t="str">
        <f>IF(ISBLANK(TblPosCalcMain[[#This Row],[Select Retirement System]]),"",VLOOKUP(TblPosCalcMain[[#This Row],[Select Retirement System]],TblRetirementOPEBs[],19,FALSE))</f>
        <v/>
      </c>
      <c r="BF50" s="39" t="str">
        <f>IF(ISBLANK(TblPosCalcMain[[#This Row],[Select Retirement System]]),"",VLOOKUP(TblPosCalcMain[[#This Row],[Select Retirement System]],TblRetirementOPEBs[],20,FALSE))</f>
        <v/>
      </c>
      <c r="BG50" s="39" t="str">
        <f>IF(ISBLANK(TblPosCalcMain[[#This Row],[Select Retirement System]]),"",VLOOKUP(TblPosCalcMain[[#This Row],[Select Retirement System]],TblRetirementOPEBs[],21,FALSE))</f>
        <v/>
      </c>
      <c r="BH50" s="29" t="str">
        <f>IF(ISBLANK(TblPosCalcMain[[#This Row],[Select Retirement System]]),"",VLOOKUP(TblPosCalcMain[[#This Row],[Select Retirement System]],TblRetirementOPEBs[],22,FALSE))</f>
        <v/>
      </c>
      <c r="BI50" s="31" t="str">
        <f>IF(ISBLANK(TblPosCalcMain[[#This Row],[Select Retirement System]]),"",VLOOKUP(TblPosCalcMain[[#This Row],[Select Retirement System]],TblRetirementOPEBs[],23,FALSE))</f>
        <v/>
      </c>
      <c r="BJ50" s="31" t="str">
        <f>IF(ISBLANK(TblPosCalcMain[[#This Row],[Select Retirement System]]),"",VLOOKUP(TblPosCalcMain[[#This Row],[Select Retirement System]],TblRetirementOPEBs[],24,FALSE))</f>
        <v/>
      </c>
      <c r="BK50" s="29" t="str">
        <f>IF(ISBLANK(TblPosCalcMain[[#This Row],[Select Health Plan]]),"",VLOOKUP(TblPosCalcMain[[#This Row],[Select Health Plan]],TblHealthPlans[],4,FALSE))</f>
        <v/>
      </c>
      <c r="BL50" s="26" t="str">
        <f>IF(ISBLANK(TblPosCalcMain[[#This Row],[Select Health Plan]]),"",VLOOKUP(TblPosCalcMain[[#This Row],[Select Health Plan]],TblHealthPlans[],5,FALSE))</f>
        <v/>
      </c>
      <c r="BM50" s="26" t="str">
        <f>IF(ISBLANK(TblPosCalcMain[[#This Row],[Select Health Plan]]),"",VLOOKUP(TblPosCalcMain[[#This Row],[Select Health Plan]],TblHealthPlans[],6,FALSE))</f>
        <v/>
      </c>
    </row>
    <row r="51" spans="3:65" x14ac:dyDescent="0.35">
      <c r="C51" s="9"/>
      <c r="D51" s="40"/>
      <c r="E51" s="40"/>
      <c r="F51" s="9"/>
      <c r="G51" s="9"/>
      <c r="H51" s="17"/>
      <c r="I51" s="26"/>
      <c r="J51" s="9"/>
      <c r="K51" s="17"/>
      <c r="L51" s="17"/>
      <c r="M51" s="25"/>
      <c r="N51" s="25"/>
      <c r="O51" s="26">
        <f>ROUND(TblPosCalcMain[[#This Row],[Enter Position Count Year 1]]*TblPosCalcMain[[#This Row],[Enter Annual Salary]]*(TblPosCalcMain[[#This Row],[Enter Pay Periods Year 1]]/24),0)</f>
        <v>0</v>
      </c>
      <c r="P51" s="26">
        <f>ROUND(TblPosCalcMain[[#This Row],[Enter Position Count Year 2]]*TblPosCalcMain[[#This Row],[Enter Annual Salary]]*(TblPosCalcMain[[#This Row],[Enter Pay Periods Year 2]]/24),0)</f>
        <v>0</v>
      </c>
      <c r="Q51"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51"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51" s="26">
        <f>IF(TblPosCalcMain[[#This Row],[Salary Cost Yr1]]=0,0,ROUND(TblPosCalcMain[[#This Row],[Salary Cost Yr1]]*TblPosCalcMain[[#This Row],[Medicare Rate Yr1]],0))</f>
        <v>0</v>
      </c>
      <c r="T51" s="26">
        <f>IF(TblPosCalcMain[[#This Row],[Salary Cost Yr2]]=0,0,ROUND(TblPosCalcMain[[#This Row],[Salary Cost Yr2]]*TblPosCalcMain[[#This Row],[Medicare Rate Yr2]],0))</f>
        <v>0</v>
      </c>
      <c r="U51" s="26">
        <f>IF(TblPosCalcMain[[#This Row],[Salary Cost Yr1]]=0,0,ROUND(TblPosCalcMain[[#This Row],[Salary Cost Yr1]]*TblPosCalcMain[[#This Row],[Retirement Rate Yr1]],0))</f>
        <v>0</v>
      </c>
      <c r="V51" s="26">
        <f>IF(TblPosCalcMain[[#This Row],[Salary Cost Yr2]]=0,0,ROUND(TblPosCalcMain[[#This Row],[Salary Cost Yr2]]*TblPosCalcMain[[#This Row],[Retirement Rate Yr2]],0))</f>
        <v>0</v>
      </c>
      <c r="W51" s="26">
        <f>IF(TblPosCalcMain[[#This Row],[Salary Cost Yr1]]=0,0,ROUND(TblPosCalcMain[[#This Row],[Salary Cost Yr1]]*TblPosCalcMain[[#This Row],[Group Life Rate Yr1]],0))</f>
        <v>0</v>
      </c>
      <c r="X51" s="26">
        <f>IF(TblPosCalcMain[[#This Row],[Salary Cost Yr2]]=0,0,ROUND(TblPosCalcMain[[#This Row],[Salary Cost Yr2]]*TblPosCalcMain[[#This Row],[Group Life Rate Yr2]],0))</f>
        <v>0</v>
      </c>
      <c r="Y51" s="26">
        <f>IF(TblPosCalcMain[[#This Row],[Salary Cost Yr1]]=0,0,ROUND(TblPosCalcMain[[#This Row],[Salary Cost Yr1]]*TblPosCalcMain[[#This Row],[Retiree Health Cred Rate Yr1]],0))</f>
        <v>0</v>
      </c>
      <c r="Z51" s="26">
        <f>IF(TblPosCalcMain[[#This Row],[Salary Cost Yr2]]=0,0,ROUND(TblPosCalcMain[[#This Row],[Salary Cost Yr2]]*TblPosCalcMain[[#This Row],[Retiree Health Cred Rate Yr2]],0))</f>
        <v>0</v>
      </c>
      <c r="AA51" s="26">
        <f>IF(TblPosCalcMain[[#This Row],[Salary Cost Yr1]]=0,0,ROUND(TblPosCalcMain[[#This Row],[Salary Cost Yr1]]*TblPosCalcMain[[#This Row],[Disability Rate Yr1]],0))</f>
        <v>0</v>
      </c>
      <c r="AB51" s="26">
        <f>IF(TblPosCalcMain[[#This Row],[Salary Cost Yr2]]=0,0,ROUND(TblPosCalcMain[[#This Row],[Salary Cost Yr2]]*TblPosCalcMain[[#This Row],[Disability Rate Yr2]],0))</f>
        <v>0</v>
      </c>
      <c r="AC51" s="26">
        <f>IF(TblPosCalcMain[[#This Row],[Deferred Comp Participant?]]="Yes",ROUND((TblPosCalcMain[[#This Row],[Enter Pay Periods Year 1]]*TblPosCalcMain[[#This Row],[Deferred Comp Match  Per Pay Period Yr1]])*TblPosCalcMain[[#This Row],[Enter Position Count Year 1]],0),0)</f>
        <v>0</v>
      </c>
      <c r="AD51" s="26">
        <f>IF(TblPosCalcMain[[#This Row],[Deferred Comp Participant?]]="Yes",ROUND((TblPosCalcMain[[#This Row],[Enter Pay Periods Year 2]]*TblPosCalcMain[[#This Row],[Deferred Comp Match  Per Pay Period Yr2]])*TblPosCalcMain[[#This Row],[Enter Position Count Year 2]],0),0)</f>
        <v>0</v>
      </c>
      <c r="AE51" s="26">
        <f>IF(ISBLANK(TblPosCalcMain[[#This Row],[Select Health Plan]]),0,ROUND(((TblPosCalcMain[[#This Row],[Health Insurance Premium Yr1]]/24)*TblPosCalcMain[[#This Row],[Enter Pay Periods Year 1]])*TblPosCalcMain[[#This Row],[Enter Position Count Year 1]],0))</f>
        <v>0</v>
      </c>
      <c r="AF51" s="26">
        <f>IF(ISBLANK(TblPosCalcMain[[#This Row],[Select Health Plan]]),0,ROUND(((TblPosCalcMain[[#This Row],[Health Insurance Premium Yr2]]/24)*TblPosCalcMain[[#This Row],[Enter Pay Periods Year 2]])*TblPosCalcMain[[#This Row],[Enter Position Count Year 2]],0))</f>
        <v>0</v>
      </c>
      <c r="AG51"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51"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51"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51"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51" s="29" t="str">
        <f>IF(ISBLANK(TblPosCalcMain[[#This Row],[Select Salary Subobject]]),"",VLOOKUP(TblPosCalcMain[[#This Row],[Select Salary Subobject]],TblSalarySubobjects[],2,FALSE))</f>
        <v/>
      </c>
      <c r="AL51" s="29" t="str">
        <f>IF(ISBLANK(TblPosCalcMain[[#This Row],[Select Salary Subobject]]),"",VLOOKUP(TblPosCalcMain[[#This Row],[Select Salary Subobject]],TblSalarySubobjects[],4,FALSE))</f>
        <v/>
      </c>
      <c r="AM51" s="29" t="str">
        <f>IF(ISBLANK(TblPosCalcMain[[#This Row],[Select Salary Subobject]]),"",VLOOKUP(TblPosCalcMain[[#This Row],[Select Salary Subobject]],TblSalarySubobjects[],5,FALSE))</f>
        <v/>
      </c>
      <c r="AN51" s="29" t="str">
        <f>IF(ISBLANK(TblPosCalcMain[[#This Row],[Select Retirement System]]),"",VLOOKUP(TblPosCalcMain[[#This Row],[Select Retirement System]],TblRetirementOPEBs[],5,FALSE))</f>
        <v/>
      </c>
      <c r="AO51" s="30" t="str">
        <f>IF(ISBLANK(TblPosCalcMain[[#This Row],[Select Retirement System]]),"",VLOOKUP(TblPosCalcMain[[#This Row],[Select Retirement System]],TblRetirementOPEBs[],6,FALSE))</f>
        <v/>
      </c>
      <c r="AP51" s="30" t="str">
        <f>IF(ISBLANK(TblPosCalcMain[[#This Row],[Select Retirement System]]),"",VLOOKUP(TblPosCalcMain[[#This Row],[Select Retirement System]],TblRetirementOPEBs[],7,FALSE))</f>
        <v/>
      </c>
      <c r="AQ51" s="31" t="str">
        <f>IF(ISBLANK(TblPosCalcMain[[#This Row],[Select Retirement System]]),"",VLOOKUP(TblPosCalcMain[[#This Row],[Select Retirement System]],TblRetirementOPEBs[],8,FALSE))</f>
        <v/>
      </c>
      <c r="AR51" s="31" t="str">
        <f>IF(ISBLANK(TblPosCalcMain[[#This Row],[Select Retirement System]]),"",VLOOKUP(TblPosCalcMain[[#This Row],[Select Retirement System]],TblRetirementOPEBs[],9,FALSE))</f>
        <v/>
      </c>
      <c r="AS51" s="37" t="str">
        <f>IF(ISBLANK(TblPosCalcMain[[#This Row],[Select Retirement System]]),"",VLOOKUP(TblPosCalcMain[[#This Row],[Select Retirement System]],TblRetirementOPEBs[],10,FALSE))</f>
        <v/>
      </c>
      <c r="AT51" s="30" t="str">
        <f>IF(ISBLANK(TblPosCalcMain[[#This Row],[Select Retirement System]]),"",VLOOKUP(TblPosCalcMain[[#This Row],[Select Retirement System]],TblRetirementOPEBs[],11,FALSE))</f>
        <v/>
      </c>
      <c r="AU51" s="30" t="str">
        <f>IF(ISBLANK(TblPosCalcMain[[#This Row],[Select Retirement System]]),"",VLOOKUP(TblPosCalcMain[[#This Row],[Select Retirement System]],TblRetirementOPEBs[],12,FALSE))</f>
        <v/>
      </c>
      <c r="AV51" s="37" t="str">
        <f>IF(ISBLANK(TblPosCalcMain[[#This Row],[Select Retirement System]]),"",VLOOKUP(TblPosCalcMain[[#This Row],[Select Retirement System]],TblRetirementOPEBs[],2,FALSE))</f>
        <v/>
      </c>
      <c r="AW51" s="30" t="str">
        <f>IF(ISBLANK(TblPosCalcMain[[#This Row],[Select Retirement System]]),"",VLOOKUP(TblPosCalcMain[[#This Row],[Select Retirement System]],TblRetirementOPEBs[],3,FALSE))</f>
        <v/>
      </c>
      <c r="AX51" s="30" t="str">
        <f>IF(ISBLANK(TblPosCalcMain[[#This Row],[Select Retirement System]]),"",VLOOKUP(TblPosCalcMain[[#This Row],[Select Retirement System]],TblRetirementOPEBs[],4,FALSE))</f>
        <v/>
      </c>
      <c r="AY51" s="38" t="str">
        <f>IF(ISBLANK(TblPosCalcMain[[#This Row],[Select Retirement System]]),"",VLOOKUP(TblPosCalcMain[[#This Row],[Select Retirement System]],TblRetirementOPEBs[],13,FALSE))</f>
        <v/>
      </c>
      <c r="AZ51" s="39" t="str">
        <f>IF(ISBLANK(TblPosCalcMain[[#This Row],[Select Retirement System]]),"",VLOOKUP(TblPosCalcMain[[#This Row],[Select Retirement System]],TblRetirementOPEBs[],14,FALSE))</f>
        <v/>
      </c>
      <c r="BA51" s="39" t="str">
        <f>IF(ISBLANK(TblPosCalcMain[[#This Row],[Select Retirement System]]),"",VLOOKUP(TblPosCalcMain[[#This Row],[Select Retirement System]],TblRetirementOPEBs[],15,FALSE))</f>
        <v/>
      </c>
      <c r="BB51" s="38" t="str">
        <f>IF(ISBLANK(TblPosCalcMain[[#This Row],[Select Retirement System]]),"",VLOOKUP(TblPosCalcMain[[#This Row],[Select Retirement System]],TblRetirementOPEBs[],16,FALSE))</f>
        <v/>
      </c>
      <c r="BC51" s="39" t="str">
        <f>IF(ISBLANK(TblPosCalcMain[[#This Row],[Select Retirement System]]),"",VLOOKUP(TblPosCalcMain[[#This Row],[Select Retirement System]],TblRetirementOPEBs[],17,FALSE))</f>
        <v/>
      </c>
      <c r="BD51" s="39" t="str">
        <f>IF(ISBLANK(TblPosCalcMain[[#This Row],[Select Retirement System]]),"",VLOOKUP(TblPosCalcMain[[#This Row],[Select Retirement System]],TblRetirementOPEBs[],18,FALSE))</f>
        <v/>
      </c>
      <c r="BE51" s="38" t="str">
        <f>IF(ISBLANK(TblPosCalcMain[[#This Row],[Select Retirement System]]),"",VLOOKUP(TblPosCalcMain[[#This Row],[Select Retirement System]],TblRetirementOPEBs[],19,FALSE))</f>
        <v/>
      </c>
      <c r="BF51" s="39" t="str">
        <f>IF(ISBLANK(TblPosCalcMain[[#This Row],[Select Retirement System]]),"",VLOOKUP(TblPosCalcMain[[#This Row],[Select Retirement System]],TblRetirementOPEBs[],20,FALSE))</f>
        <v/>
      </c>
      <c r="BG51" s="39" t="str">
        <f>IF(ISBLANK(TblPosCalcMain[[#This Row],[Select Retirement System]]),"",VLOOKUP(TblPosCalcMain[[#This Row],[Select Retirement System]],TblRetirementOPEBs[],21,FALSE))</f>
        <v/>
      </c>
      <c r="BH51" s="29" t="str">
        <f>IF(ISBLANK(TblPosCalcMain[[#This Row],[Select Retirement System]]),"",VLOOKUP(TblPosCalcMain[[#This Row],[Select Retirement System]],TblRetirementOPEBs[],22,FALSE))</f>
        <v/>
      </c>
      <c r="BI51" s="31" t="str">
        <f>IF(ISBLANK(TblPosCalcMain[[#This Row],[Select Retirement System]]),"",VLOOKUP(TblPosCalcMain[[#This Row],[Select Retirement System]],TblRetirementOPEBs[],23,FALSE))</f>
        <v/>
      </c>
      <c r="BJ51" s="31" t="str">
        <f>IF(ISBLANK(TblPosCalcMain[[#This Row],[Select Retirement System]]),"",VLOOKUP(TblPosCalcMain[[#This Row],[Select Retirement System]],TblRetirementOPEBs[],24,FALSE))</f>
        <v/>
      </c>
      <c r="BK51" s="29" t="str">
        <f>IF(ISBLANK(TblPosCalcMain[[#This Row],[Select Health Plan]]),"",VLOOKUP(TblPosCalcMain[[#This Row],[Select Health Plan]],TblHealthPlans[],4,FALSE))</f>
        <v/>
      </c>
      <c r="BL51" s="26" t="str">
        <f>IF(ISBLANK(TblPosCalcMain[[#This Row],[Select Health Plan]]),"",VLOOKUP(TblPosCalcMain[[#This Row],[Select Health Plan]],TblHealthPlans[],5,FALSE))</f>
        <v/>
      </c>
      <c r="BM51" s="26" t="str">
        <f>IF(ISBLANK(TblPosCalcMain[[#This Row],[Select Health Plan]]),"",VLOOKUP(TblPosCalcMain[[#This Row],[Select Health Plan]],TblHealthPlans[],6,FALSE))</f>
        <v/>
      </c>
    </row>
    <row r="52" spans="3:65" x14ac:dyDescent="0.35">
      <c r="C52" s="9"/>
      <c r="D52" s="40"/>
      <c r="E52" s="40"/>
      <c r="F52" s="9"/>
      <c r="G52" s="9"/>
      <c r="H52" s="17"/>
      <c r="I52" s="26"/>
      <c r="J52" s="9"/>
      <c r="K52" s="17"/>
      <c r="L52" s="17"/>
      <c r="M52" s="25"/>
      <c r="N52" s="25"/>
      <c r="O52" s="26">
        <f>ROUND(TblPosCalcMain[[#This Row],[Enter Position Count Year 1]]*TblPosCalcMain[[#This Row],[Enter Annual Salary]]*(TblPosCalcMain[[#This Row],[Enter Pay Periods Year 1]]/24),0)</f>
        <v>0</v>
      </c>
      <c r="P52" s="26">
        <f>ROUND(TblPosCalcMain[[#This Row],[Enter Position Count Year 2]]*TblPosCalcMain[[#This Row],[Enter Annual Salary]]*(TblPosCalcMain[[#This Row],[Enter Pay Periods Year 2]]/24),0)</f>
        <v>0</v>
      </c>
      <c r="Q52"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52"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52" s="26">
        <f>IF(TblPosCalcMain[[#This Row],[Salary Cost Yr1]]=0,0,ROUND(TblPosCalcMain[[#This Row],[Salary Cost Yr1]]*TblPosCalcMain[[#This Row],[Medicare Rate Yr1]],0))</f>
        <v>0</v>
      </c>
      <c r="T52" s="26">
        <f>IF(TblPosCalcMain[[#This Row],[Salary Cost Yr2]]=0,0,ROUND(TblPosCalcMain[[#This Row],[Salary Cost Yr2]]*TblPosCalcMain[[#This Row],[Medicare Rate Yr2]],0))</f>
        <v>0</v>
      </c>
      <c r="U52" s="26">
        <f>IF(TblPosCalcMain[[#This Row],[Salary Cost Yr1]]=0,0,ROUND(TblPosCalcMain[[#This Row],[Salary Cost Yr1]]*TblPosCalcMain[[#This Row],[Retirement Rate Yr1]],0))</f>
        <v>0</v>
      </c>
      <c r="V52" s="26">
        <f>IF(TblPosCalcMain[[#This Row],[Salary Cost Yr2]]=0,0,ROUND(TblPosCalcMain[[#This Row],[Salary Cost Yr2]]*TblPosCalcMain[[#This Row],[Retirement Rate Yr2]],0))</f>
        <v>0</v>
      </c>
      <c r="W52" s="26">
        <f>IF(TblPosCalcMain[[#This Row],[Salary Cost Yr1]]=0,0,ROUND(TblPosCalcMain[[#This Row],[Salary Cost Yr1]]*TblPosCalcMain[[#This Row],[Group Life Rate Yr1]],0))</f>
        <v>0</v>
      </c>
      <c r="X52" s="26">
        <f>IF(TblPosCalcMain[[#This Row],[Salary Cost Yr2]]=0,0,ROUND(TblPosCalcMain[[#This Row],[Salary Cost Yr2]]*TblPosCalcMain[[#This Row],[Group Life Rate Yr2]],0))</f>
        <v>0</v>
      </c>
      <c r="Y52" s="26">
        <f>IF(TblPosCalcMain[[#This Row],[Salary Cost Yr1]]=0,0,ROUND(TblPosCalcMain[[#This Row],[Salary Cost Yr1]]*TblPosCalcMain[[#This Row],[Retiree Health Cred Rate Yr1]],0))</f>
        <v>0</v>
      </c>
      <c r="Z52" s="26">
        <f>IF(TblPosCalcMain[[#This Row],[Salary Cost Yr2]]=0,0,ROUND(TblPosCalcMain[[#This Row],[Salary Cost Yr2]]*TblPosCalcMain[[#This Row],[Retiree Health Cred Rate Yr2]],0))</f>
        <v>0</v>
      </c>
      <c r="AA52" s="26">
        <f>IF(TblPosCalcMain[[#This Row],[Salary Cost Yr1]]=0,0,ROUND(TblPosCalcMain[[#This Row],[Salary Cost Yr1]]*TblPosCalcMain[[#This Row],[Disability Rate Yr1]],0))</f>
        <v>0</v>
      </c>
      <c r="AB52" s="26">
        <f>IF(TblPosCalcMain[[#This Row],[Salary Cost Yr2]]=0,0,ROUND(TblPosCalcMain[[#This Row],[Salary Cost Yr2]]*TblPosCalcMain[[#This Row],[Disability Rate Yr2]],0))</f>
        <v>0</v>
      </c>
      <c r="AC52" s="26">
        <f>IF(TblPosCalcMain[[#This Row],[Deferred Comp Participant?]]="Yes",ROUND((TblPosCalcMain[[#This Row],[Enter Pay Periods Year 1]]*TblPosCalcMain[[#This Row],[Deferred Comp Match  Per Pay Period Yr1]])*TblPosCalcMain[[#This Row],[Enter Position Count Year 1]],0),0)</f>
        <v>0</v>
      </c>
      <c r="AD52" s="26">
        <f>IF(TblPosCalcMain[[#This Row],[Deferred Comp Participant?]]="Yes",ROUND((TblPosCalcMain[[#This Row],[Enter Pay Periods Year 2]]*TblPosCalcMain[[#This Row],[Deferred Comp Match  Per Pay Period Yr2]])*TblPosCalcMain[[#This Row],[Enter Position Count Year 2]],0),0)</f>
        <v>0</v>
      </c>
      <c r="AE52" s="26">
        <f>IF(ISBLANK(TblPosCalcMain[[#This Row],[Select Health Plan]]),0,ROUND(((TblPosCalcMain[[#This Row],[Health Insurance Premium Yr1]]/24)*TblPosCalcMain[[#This Row],[Enter Pay Periods Year 1]])*TblPosCalcMain[[#This Row],[Enter Position Count Year 1]],0))</f>
        <v>0</v>
      </c>
      <c r="AF52" s="26">
        <f>IF(ISBLANK(TblPosCalcMain[[#This Row],[Select Health Plan]]),0,ROUND(((TblPosCalcMain[[#This Row],[Health Insurance Premium Yr2]]/24)*TblPosCalcMain[[#This Row],[Enter Pay Periods Year 2]])*TblPosCalcMain[[#This Row],[Enter Position Count Year 2]],0))</f>
        <v>0</v>
      </c>
      <c r="AG52"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52"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52"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52"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52" s="29" t="str">
        <f>IF(ISBLANK(TblPosCalcMain[[#This Row],[Select Salary Subobject]]),"",VLOOKUP(TblPosCalcMain[[#This Row],[Select Salary Subobject]],TblSalarySubobjects[],2,FALSE))</f>
        <v/>
      </c>
      <c r="AL52" s="29" t="str">
        <f>IF(ISBLANK(TblPosCalcMain[[#This Row],[Select Salary Subobject]]),"",VLOOKUP(TblPosCalcMain[[#This Row],[Select Salary Subobject]],TblSalarySubobjects[],4,FALSE))</f>
        <v/>
      </c>
      <c r="AM52" s="29" t="str">
        <f>IF(ISBLANK(TblPosCalcMain[[#This Row],[Select Salary Subobject]]),"",VLOOKUP(TblPosCalcMain[[#This Row],[Select Salary Subobject]],TblSalarySubobjects[],5,FALSE))</f>
        <v/>
      </c>
      <c r="AN52" s="29" t="str">
        <f>IF(ISBLANK(TblPosCalcMain[[#This Row],[Select Retirement System]]),"",VLOOKUP(TblPosCalcMain[[#This Row],[Select Retirement System]],TblRetirementOPEBs[],5,FALSE))</f>
        <v/>
      </c>
      <c r="AO52" s="30" t="str">
        <f>IF(ISBLANK(TblPosCalcMain[[#This Row],[Select Retirement System]]),"",VLOOKUP(TblPosCalcMain[[#This Row],[Select Retirement System]],TblRetirementOPEBs[],6,FALSE))</f>
        <v/>
      </c>
      <c r="AP52" s="30" t="str">
        <f>IF(ISBLANK(TblPosCalcMain[[#This Row],[Select Retirement System]]),"",VLOOKUP(TblPosCalcMain[[#This Row],[Select Retirement System]],TblRetirementOPEBs[],7,FALSE))</f>
        <v/>
      </c>
      <c r="AQ52" s="31" t="str">
        <f>IF(ISBLANK(TblPosCalcMain[[#This Row],[Select Retirement System]]),"",VLOOKUP(TblPosCalcMain[[#This Row],[Select Retirement System]],TblRetirementOPEBs[],8,FALSE))</f>
        <v/>
      </c>
      <c r="AR52" s="31" t="str">
        <f>IF(ISBLANK(TblPosCalcMain[[#This Row],[Select Retirement System]]),"",VLOOKUP(TblPosCalcMain[[#This Row],[Select Retirement System]],TblRetirementOPEBs[],9,FALSE))</f>
        <v/>
      </c>
      <c r="AS52" s="37" t="str">
        <f>IF(ISBLANK(TblPosCalcMain[[#This Row],[Select Retirement System]]),"",VLOOKUP(TblPosCalcMain[[#This Row],[Select Retirement System]],TblRetirementOPEBs[],10,FALSE))</f>
        <v/>
      </c>
      <c r="AT52" s="30" t="str">
        <f>IF(ISBLANK(TblPosCalcMain[[#This Row],[Select Retirement System]]),"",VLOOKUP(TblPosCalcMain[[#This Row],[Select Retirement System]],TblRetirementOPEBs[],11,FALSE))</f>
        <v/>
      </c>
      <c r="AU52" s="30" t="str">
        <f>IF(ISBLANK(TblPosCalcMain[[#This Row],[Select Retirement System]]),"",VLOOKUP(TblPosCalcMain[[#This Row],[Select Retirement System]],TblRetirementOPEBs[],12,FALSE))</f>
        <v/>
      </c>
      <c r="AV52" s="37" t="str">
        <f>IF(ISBLANK(TblPosCalcMain[[#This Row],[Select Retirement System]]),"",VLOOKUP(TblPosCalcMain[[#This Row],[Select Retirement System]],TblRetirementOPEBs[],2,FALSE))</f>
        <v/>
      </c>
      <c r="AW52" s="30" t="str">
        <f>IF(ISBLANK(TblPosCalcMain[[#This Row],[Select Retirement System]]),"",VLOOKUP(TblPosCalcMain[[#This Row],[Select Retirement System]],TblRetirementOPEBs[],3,FALSE))</f>
        <v/>
      </c>
      <c r="AX52" s="30" t="str">
        <f>IF(ISBLANK(TblPosCalcMain[[#This Row],[Select Retirement System]]),"",VLOOKUP(TblPosCalcMain[[#This Row],[Select Retirement System]],TblRetirementOPEBs[],4,FALSE))</f>
        <v/>
      </c>
      <c r="AY52" s="38" t="str">
        <f>IF(ISBLANK(TblPosCalcMain[[#This Row],[Select Retirement System]]),"",VLOOKUP(TblPosCalcMain[[#This Row],[Select Retirement System]],TblRetirementOPEBs[],13,FALSE))</f>
        <v/>
      </c>
      <c r="AZ52" s="39" t="str">
        <f>IF(ISBLANK(TblPosCalcMain[[#This Row],[Select Retirement System]]),"",VLOOKUP(TblPosCalcMain[[#This Row],[Select Retirement System]],TblRetirementOPEBs[],14,FALSE))</f>
        <v/>
      </c>
      <c r="BA52" s="39" t="str">
        <f>IF(ISBLANK(TblPosCalcMain[[#This Row],[Select Retirement System]]),"",VLOOKUP(TblPosCalcMain[[#This Row],[Select Retirement System]],TblRetirementOPEBs[],15,FALSE))</f>
        <v/>
      </c>
      <c r="BB52" s="38" t="str">
        <f>IF(ISBLANK(TblPosCalcMain[[#This Row],[Select Retirement System]]),"",VLOOKUP(TblPosCalcMain[[#This Row],[Select Retirement System]],TblRetirementOPEBs[],16,FALSE))</f>
        <v/>
      </c>
      <c r="BC52" s="39" t="str">
        <f>IF(ISBLANK(TblPosCalcMain[[#This Row],[Select Retirement System]]),"",VLOOKUP(TblPosCalcMain[[#This Row],[Select Retirement System]],TblRetirementOPEBs[],17,FALSE))</f>
        <v/>
      </c>
      <c r="BD52" s="39" t="str">
        <f>IF(ISBLANK(TblPosCalcMain[[#This Row],[Select Retirement System]]),"",VLOOKUP(TblPosCalcMain[[#This Row],[Select Retirement System]],TblRetirementOPEBs[],18,FALSE))</f>
        <v/>
      </c>
      <c r="BE52" s="38" t="str">
        <f>IF(ISBLANK(TblPosCalcMain[[#This Row],[Select Retirement System]]),"",VLOOKUP(TblPosCalcMain[[#This Row],[Select Retirement System]],TblRetirementOPEBs[],19,FALSE))</f>
        <v/>
      </c>
      <c r="BF52" s="39" t="str">
        <f>IF(ISBLANK(TblPosCalcMain[[#This Row],[Select Retirement System]]),"",VLOOKUP(TblPosCalcMain[[#This Row],[Select Retirement System]],TblRetirementOPEBs[],20,FALSE))</f>
        <v/>
      </c>
      <c r="BG52" s="39" t="str">
        <f>IF(ISBLANK(TblPosCalcMain[[#This Row],[Select Retirement System]]),"",VLOOKUP(TblPosCalcMain[[#This Row],[Select Retirement System]],TblRetirementOPEBs[],21,FALSE))</f>
        <v/>
      </c>
      <c r="BH52" s="29" t="str">
        <f>IF(ISBLANK(TblPosCalcMain[[#This Row],[Select Retirement System]]),"",VLOOKUP(TblPosCalcMain[[#This Row],[Select Retirement System]],TblRetirementOPEBs[],22,FALSE))</f>
        <v/>
      </c>
      <c r="BI52" s="31" t="str">
        <f>IF(ISBLANK(TblPosCalcMain[[#This Row],[Select Retirement System]]),"",VLOOKUP(TblPosCalcMain[[#This Row],[Select Retirement System]],TblRetirementOPEBs[],23,FALSE))</f>
        <v/>
      </c>
      <c r="BJ52" s="31" t="str">
        <f>IF(ISBLANK(TblPosCalcMain[[#This Row],[Select Retirement System]]),"",VLOOKUP(TblPosCalcMain[[#This Row],[Select Retirement System]],TblRetirementOPEBs[],24,FALSE))</f>
        <v/>
      </c>
      <c r="BK52" s="29" t="str">
        <f>IF(ISBLANK(TblPosCalcMain[[#This Row],[Select Health Plan]]),"",VLOOKUP(TblPosCalcMain[[#This Row],[Select Health Plan]],TblHealthPlans[],4,FALSE))</f>
        <v/>
      </c>
      <c r="BL52" s="26" t="str">
        <f>IF(ISBLANK(TblPosCalcMain[[#This Row],[Select Health Plan]]),"",VLOOKUP(TblPosCalcMain[[#This Row],[Select Health Plan]],TblHealthPlans[],5,FALSE))</f>
        <v/>
      </c>
      <c r="BM52" s="26" t="str">
        <f>IF(ISBLANK(TblPosCalcMain[[#This Row],[Select Health Plan]]),"",VLOOKUP(TblPosCalcMain[[#This Row],[Select Health Plan]],TblHealthPlans[],6,FALSE))</f>
        <v/>
      </c>
    </row>
    <row r="53" spans="3:65" x14ac:dyDescent="0.35">
      <c r="C53" s="9"/>
      <c r="D53" s="40"/>
      <c r="E53" s="40"/>
      <c r="F53" s="9"/>
      <c r="G53" s="9"/>
      <c r="H53" s="17"/>
      <c r="I53" s="26"/>
      <c r="J53" s="9"/>
      <c r="K53" s="17"/>
      <c r="L53" s="17"/>
      <c r="M53" s="25"/>
      <c r="N53" s="25"/>
      <c r="O53" s="26">
        <f>ROUND(TblPosCalcMain[[#This Row],[Enter Position Count Year 1]]*TblPosCalcMain[[#This Row],[Enter Annual Salary]]*(TblPosCalcMain[[#This Row],[Enter Pay Periods Year 1]]/24),0)</f>
        <v>0</v>
      </c>
      <c r="P53" s="26">
        <f>ROUND(TblPosCalcMain[[#This Row],[Enter Position Count Year 2]]*TblPosCalcMain[[#This Row],[Enter Annual Salary]]*(TblPosCalcMain[[#This Row],[Enter Pay Periods Year 2]]/24),0)</f>
        <v>0</v>
      </c>
      <c r="Q53"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53"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53" s="26">
        <f>IF(TblPosCalcMain[[#This Row],[Salary Cost Yr1]]=0,0,ROUND(TblPosCalcMain[[#This Row],[Salary Cost Yr1]]*TblPosCalcMain[[#This Row],[Medicare Rate Yr1]],0))</f>
        <v>0</v>
      </c>
      <c r="T53" s="26">
        <f>IF(TblPosCalcMain[[#This Row],[Salary Cost Yr2]]=0,0,ROUND(TblPosCalcMain[[#This Row],[Salary Cost Yr2]]*TblPosCalcMain[[#This Row],[Medicare Rate Yr2]],0))</f>
        <v>0</v>
      </c>
      <c r="U53" s="26">
        <f>IF(TblPosCalcMain[[#This Row],[Salary Cost Yr1]]=0,0,ROUND(TblPosCalcMain[[#This Row],[Salary Cost Yr1]]*TblPosCalcMain[[#This Row],[Retirement Rate Yr1]],0))</f>
        <v>0</v>
      </c>
      <c r="V53" s="26">
        <f>IF(TblPosCalcMain[[#This Row],[Salary Cost Yr2]]=0,0,ROUND(TblPosCalcMain[[#This Row],[Salary Cost Yr2]]*TblPosCalcMain[[#This Row],[Retirement Rate Yr2]],0))</f>
        <v>0</v>
      </c>
      <c r="W53" s="26">
        <f>IF(TblPosCalcMain[[#This Row],[Salary Cost Yr1]]=0,0,ROUND(TblPosCalcMain[[#This Row],[Salary Cost Yr1]]*TblPosCalcMain[[#This Row],[Group Life Rate Yr1]],0))</f>
        <v>0</v>
      </c>
      <c r="X53" s="26">
        <f>IF(TblPosCalcMain[[#This Row],[Salary Cost Yr2]]=0,0,ROUND(TblPosCalcMain[[#This Row],[Salary Cost Yr2]]*TblPosCalcMain[[#This Row],[Group Life Rate Yr2]],0))</f>
        <v>0</v>
      </c>
      <c r="Y53" s="26">
        <f>IF(TblPosCalcMain[[#This Row],[Salary Cost Yr1]]=0,0,ROUND(TblPosCalcMain[[#This Row],[Salary Cost Yr1]]*TblPosCalcMain[[#This Row],[Retiree Health Cred Rate Yr1]],0))</f>
        <v>0</v>
      </c>
      <c r="Z53" s="26">
        <f>IF(TblPosCalcMain[[#This Row],[Salary Cost Yr2]]=0,0,ROUND(TblPosCalcMain[[#This Row],[Salary Cost Yr2]]*TblPosCalcMain[[#This Row],[Retiree Health Cred Rate Yr2]],0))</f>
        <v>0</v>
      </c>
      <c r="AA53" s="26">
        <f>IF(TblPosCalcMain[[#This Row],[Salary Cost Yr1]]=0,0,ROUND(TblPosCalcMain[[#This Row],[Salary Cost Yr1]]*TblPosCalcMain[[#This Row],[Disability Rate Yr1]],0))</f>
        <v>0</v>
      </c>
      <c r="AB53" s="26">
        <f>IF(TblPosCalcMain[[#This Row],[Salary Cost Yr2]]=0,0,ROUND(TblPosCalcMain[[#This Row],[Salary Cost Yr2]]*TblPosCalcMain[[#This Row],[Disability Rate Yr2]],0))</f>
        <v>0</v>
      </c>
      <c r="AC53" s="26">
        <f>IF(TblPosCalcMain[[#This Row],[Deferred Comp Participant?]]="Yes",ROUND((TblPosCalcMain[[#This Row],[Enter Pay Periods Year 1]]*TblPosCalcMain[[#This Row],[Deferred Comp Match  Per Pay Period Yr1]])*TblPosCalcMain[[#This Row],[Enter Position Count Year 1]],0),0)</f>
        <v>0</v>
      </c>
      <c r="AD53" s="26">
        <f>IF(TblPosCalcMain[[#This Row],[Deferred Comp Participant?]]="Yes",ROUND((TblPosCalcMain[[#This Row],[Enter Pay Periods Year 2]]*TblPosCalcMain[[#This Row],[Deferred Comp Match  Per Pay Period Yr2]])*TblPosCalcMain[[#This Row],[Enter Position Count Year 2]],0),0)</f>
        <v>0</v>
      </c>
      <c r="AE53" s="26">
        <f>IF(ISBLANK(TblPosCalcMain[[#This Row],[Select Health Plan]]),0,ROUND(((TblPosCalcMain[[#This Row],[Health Insurance Premium Yr1]]/24)*TblPosCalcMain[[#This Row],[Enter Pay Periods Year 1]])*TblPosCalcMain[[#This Row],[Enter Position Count Year 1]],0))</f>
        <v>0</v>
      </c>
      <c r="AF53" s="26">
        <f>IF(ISBLANK(TblPosCalcMain[[#This Row],[Select Health Plan]]),0,ROUND(((TblPosCalcMain[[#This Row],[Health Insurance Premium Yr2]]/24)*TblPosCalcMain[[#This Row],[Enter Pay Periods Year 2]])*TblPosCalcMain[[#This Row],[Enter Position Count Year 2]],0))</f>
        <v>0</v>
      </c>
      <c r="AG53"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53"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53"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53"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53" s="29" t="str">
        <f>IF(ISBLANK(TblPosCalcMain[[#This Row],[Select Salary Subobject]]),"",VLOOKUP(TblPosCalcMain[[#This Row],[Select Salary Subobject]],TblSalarySubobjects[],2,FALSE))</f>
        <v/>
      </c>
      <c r="AL53" s="29" t="str">
        <f>IF(ISBLANK(TblPosCalcMain[[#This Row],[Select Salary Subobject]]),"",VLOOKUP(TblPosCalcMain[[#This Row],[Select Salary Subobject]],TblSalarySubobjects[],4,FALSE))</f>
        <v/>
      </c>
      <c r="AM53" s="29" t="str">
        <f>IF(ISBLANK(TblPosCalcMain[[#This Row],[Select Salary Subobject]]),"",VLOOKUP(TblPosCalcMain[[#This Row],[Select Salary Subobject]],TblSalarySubobjects[],5,FALSE))</f>
        <v/>
      </c>
      <c r="AN53" s="29" t="str">
        <f>IF(ISBLANK(TblPosCalcMain[[#This Row],[Select Retirement System]]),"",VLOOKUP(TblPosCalcMain[[#This Row],[Select Retirement System]],TblRetirementOPEBs[],5,FALSE))</f>
        <v/>
      </c>
      <c r="AO53" s="30" t="str">
        <f>IF(ISBLANK(TblPosCalcMain[[#This Row],[Select Retirement System]]),"",VLOOKUP(TblPosCalcMain[[#This Row],[Select Retirement System]],TblRetirementOPEBs[],6,FALSE))</f>
        <v/>
      </c>
      <c r="AP53" s="30" t="str">
        <f>IF(ISBLANK(TblPosCalcMain[[#This Row],[Select Retirement System]]),"",VLOOKUP(TblPosCalcMain[[#This Row],[Select Retirement System]],TblRetirementOPEBs[],7,FALSE))</f>
        <v/>
      </c>
      <c r="AQ53" s="31" t="str">
        <f>IF(ISBLANK(TblPosCalcMain[[#This Row],[Select Retirement System]]),"",VLOOKUP(TblPosCalcMain[[#This Row],[Select Retirement System]],TblRetirementOPEBs[],8,FALSE))</f>
        <v/>
      </c>
      <c r="AR53" s="31" t="str">
        <f>IF(ISBLANK(TblPosCalcMain[[#This Row],[Select Retirement System]]),"",VLOOKUP(TblPosCalcMain[[#This Row],[Select Retirement System]],TblRetirementOPEBs[],9,FALSE))</f>
        <v/>
      </c>
      <c r="AS53" s="37" t="str">
        <f>IF(ISBLANK(TblPosCalcMain[[#This Row],[Select Retirement System]]),"",VLOOKUP(TblPosCalcMain[[#This Row],[Select Retirement System]],TblRetirementOPEBs[],10,FALSE))</f>
        <v/>
      </c>
      <c r="AT53" s="30" t="str">
        <f>IF(ISBLANK(TblPosCalcMain[[#This Row],[Select Retirement System]]),"",VLOOKUP(TblPosCalcMain[[#This Row],[Select Retirement System]],TblRetirementOPEBs[],11,FALSE))</f>
        <v/>
      </c>
      <c r="AU53" s="30" t="str">
        <f>IF(ISBLANK(TblPosCalcMain[[#This Row],[Select Retirement System]]),"",VLOOKUP(TblPosCalcMain[[#This Row],[Select Retirement System]],TblRetirementOPEBs[],12,FALSE))</f>
        <v/>
      </c>
      <c r="AV53" s="37" t="str">
        <f>IF(ISBLANK(TblPosCalcMain[[#This Row],[Select Retirement System]]),"",VLOOKUP(TblPosCalcMain[[#This Row],[Select Retirement System]],TblRetirementOPEBs[],2,FALSE))</f>
        <v/>
      </c>
      <c r="AW53" s="30" t="str">
        <f>IF(ISBLANK(TblPosCalcMain[[#This Row],[Select Retirement System]]),"",VLOOKUP(TblPosCalcMain[[#This Row],[Select Retirement System]],TblRetirementOPEBs[],3,FALSE))</f>
        <v/>
      </c>
      <c r="AX53" s="30" t="str">
        <f>IF(ISBLANK(TblPosCalcMain[[#This Row],[Select Retirement System]]),"",VLOOKUP(TblPosCalcMain[[#This Row],[Select Retirement System]],TblRetirementOPEBs[],4,FALSE))</f>
        <v/>
      </c>
      <c r="AY53" s="38" t="str">
        <f>IF(ISBLANK(TblPosCalcMain[[#This Row],[Select Retirement System]]),"",VLOOKUP(TblPosCalcMain[[#This Row],[Select Retirement System]],TblRetirementOPEBs[],13,FALSE))</f>
        <v/>
      </c>
      <c r="AZ53" s="39" t="str">
        <f>IF(ISBLANK(TblPosCalcMain[[#This Row],[Select Retirement System]]),"",VLOOKUP(TblPosCalcMain[[#This Row],[Select Retirement System]],TblRetirementOPEBs[],14,FALSE))</f>
        <v/>
      </c>
      <c r="BA53" s="39" t="str">
        <f>IF(ISBLANK(TblPosCalcMain[[#This Row],[Select Retirement System]]),"",VLOOKUP(TblPosCalcMain[[#This Row],[Select Retirement System]],TblRetirementOPEBs[],15,FALSE))</f>
        <v/>
      </c>
      <c r="BB53" s="38" t="str">
        <f>IF(ISBLANK(TblPosCalcMain[[#This Row],[Select Retirement System]]),"",VLOOKUP(TblPosCalcMain[[#This Row],[Select Retirement System]],TblRetirementOPEBs[],16,FALSE))</f>
        <v/>
      </c>
      <c r="BC53" s="39" t="str">
        <f>IF(ISBLANK(TblPosCalcMain[[#This Row],[Select Retirement System]]),"",VLOOKUP(TblPosCalcMain[[#This Row],[Select Retirement System]],TblRetirementOPEBs[],17,FALSE))</f>
        <v/>
      </c>
      <c r="BD53" s="39" t="str">
        <f>IF(ISBLANK(TblPosCalcMain[[#This Row],[Select Retirement System]]),"",VLOOKUP(TblPosCalcMain[[#This Row],[Select Retirement System]],TblRetirementOPEBs[],18,FALSE))</f>
        <v/>
      </c>
      <c r="BE53" s="38" t="str">
        <f>IF(ISBLANK(TblPosCalcMain[[#This Row],[Select Retirement System]]),"",VLOOKUP(TblPosCalcMain[[#This Row],[Select Retirement System]],TblRetirementOPEBs[],19,FALSE))</f>
        <v/>
      </c>
      <c r="BF53" s="39" t="str">
        <f>IF(ISBLANK(TblPosCalcMain[[#This Row],[Select Retirement System]]),"",VLOOKUP(TblPosCalcMain[[#This Row],[Select Retirement System]],TblRetirementOPEBs[],20,FALSE))</f>
        <v/>
      </c>
      <c r="BG53" s="39" t="str">
        <f>IF(ISBLANK(TblPosCalcMain[[#This Row],[Select Retirement System]]),"",VLOOKUP(TblPosCalcMain[[#This Row],[Select Retirement System]],TblRetirementOPEBs[],21,FALSE))</f>
        <v/>
      </c>
      <c r="BH53" s="29" t="str">
        <f>IF(ISBLANK(TblPosCalcMain[[#This Row],[Select Retirement System]]),"",VLOOKUP(TblPosCalcMain[[#This Row],[Select Retirement System]],TblRetirementOPEBs[],22,FALSE))</f>
        <v/>
      </c>
      <c r="BI53" s="31" t="str">
        <f>IF(ISBLANK(TblPosCalcMain[[#This Row],[Select Retirement System]]),"",VLOOKUP(TblPosCalcMain[[#This Row],[Select Retirement System]],TblRetirementOPEBs[],23,FALSE))</f>
        <v/>
      </c>
      <c r="BJ53" s="31" t="str">
        <f>IF(ISBLANK(TblPosCalcMain[[#This Row],[Select Retirement System]]),"",VLOOKUP(TblPosCalcMain[[#This Row],[Select Retirement System]],TblRetirementOPEBs[],24,FALSE))</f>
        <v/>
      </c>
      <c r="BK53" s="29" t="str">
        <f>IF(ISBLANK(TblPosCalcMain[[#This Row],[Select Health Plan]]),"",VLOOKUP(TblPosCalcMain[[#This Row],[Select Health Plan]],TblHealthPlans[],4,FALSE))</f>
        <v/>
      </c>
      <c r="BL53" s="26" t="str">
        <f>IF(ISBLANK(TblPosCalcMain[[#This Row],[Select Health Plan]]),"",VLOOKUP(TblPosCalcMain[[#This Row],[Select Health Plan]],TblHealthPlans[],5,FALSE))</f>
        <v/>
      </c>
      <c r="BM53" s="26" t="str">
        <f>IF(ISBLANK(TblPosCalcMain[[#This Row],[Select Health Plan]]),"",VLOOKUP(TblPosCalcMain[[#This Row],[Select Health Plan]],TblHealthPlans[],6,FALSE))</f>
        <v/>
      </c>
    </row>
    <row r="54" spans="3:65" x14ac:dyDescent="0.35">
      <c r="C54" s="9"/>
      <c r="D54" s="40"/>
      <c r="E54" s="40"/>
      <c r="F54" s="9"/>
      <c r="G54" s="9"/>
      <c r="H54" s="17"/>
      <c r="I54" s="26"/>
      <c r="J54" s="9"/>
      <c r="K54" s="17"/>
      <c r="L54" s="17"/>
      <c r="M54" s="25"/>
      <c r="N54" s="25"/>
      <c r="O54" s="26">
        <f>ROUND(TblPosCalcMain[[#This Row],[Enter Position Count Year 1]]*TblPosCalcMain[[#This Row],[Enter Annual Salary]]*(TblPosCalcMain[[#This Row],[Enter Pay Periods Year 1]]/24),0)</f>
        <v>0</v>
      </c>
      <c r="P54" s="26">
        <f>ROUND(TblPosCalcMain[[#This Row],[Enter Position Count Year 2]]*TblPosCalcMain[[#This Row],[Enter Annual Salary]]*(TblPosCalcMain[[#This Row],[Enter Pay Periods Year 2]]/24),0)</f>
        <v>0</v>
      </c>
      <c r="Q54"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54"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54" s="26">
        <f>IF(TblPosCalcMain[[#This Row],[Salary Cost Yr1]]=0,0,ROUND(TblPosCalcMain[[#This Row],[Salary Cost Yr1]]*TblPosCalcMain[[#This Row],[Medicare Rate Yr1]],0))</f>
        <v>0</v>
      </c>
      <c r="T54" s="26">
        <f>IF(TblPosCalcMain[[#This Row],[Salary Cost Yr2]]=0,0,ROUND(TblPosCalcMain[[#This Row],[Salary Cost Yr2]]*TblPosCalcMain[[#This Row],[Medicare Rate Yr2]],0))</f>
        <v>0</v>
      </c>
      <c r="U54" s="26">
        <f>IF(TblPosCalcMain[[#This Row],[Salary Cost Yr1]]=0,0,ROUND(TblPosCalcMain[[#This Row],[Salary Cost Yr1]]*TblPosCalcMain[[#This Row],[Retirement Rate Yr1]],0))</f>
        <v>0</v>
      </c>
      <c r="V54" s="26">
        <f>IF(TblPosCalcMain[[#This Row],[Salary Cost Yr2]]=0,0,ROUND(TblPosCalcMain[[#This Row],[Salary Cost Yr2]]*TblPosCalcMain[[#This Row],[Retirement Rate Yr2]],0))</f>
        <v>0</v>
      </c>
      <c r="W54" s="26">
        <f>IF(TblPosCalcMain[[#This Row],[Salary Cost Yr1]]=0,0,ROUND(TblPosCalcMain[[#This Row],[Salary Cost Yr1]]*TblPosCalcMain[[#This Row],[Group Life Rate Yr1]],0))</f>
        <v>0</v>
      </c>
      <c r="X54" s="26">
        <f>IF(TblPosCalcMain[[#This Row],[Salary Cost Yr2]]=0,0,ROUND(TblPosCalcMain[[#This Row],[Salary Cost Yr2]]*TblPosCalcMain[[#This Row],[Group Life Rate Yr2]],0))</f>
        <v>0</v>
      </c>
      <c r="Y54" s="26">
        <f>IF(TblPosCalcMain[[#This Row],[Salary Cost Yr1]]=0,0,ROUND(TblPosCalcMain[[#This Row],[Salary Cost Yr1]]*TblPosCalcMain[[#This Row],[Retiree Health Cred Rate Yr1]],0))</f>
        <v>0</v>
      </c>
      <c r="Z54" s="26">
        <f>IF(TblPosCalcMain[[#This Row],[Salary Cost Yr2]]=0,0,ROUND(TblPosCalcMain[[#This Row],[Salary Cost Yr2]]*TblPosCalcMain[[#This Row],[Retiree Health Cred Rate Yr2]],0))</f>
        <v>0</v>
      </c>
      <c r="AA54" s="26">
        <f>IF(TblPosCalcMain[[#This Row],[Salary Cost Yr1]]=0,0,ROUND(TblPosCalcMain[[#This Row],[Salary Cost Yr1]]*TblPosCalcMain[[#This Row],[Disability Rate Yr1]],0))</f>
        <v>0</v>
      </c>
      <c r="AB54" s="26">
        <f>IF(TblPosCalcMain[[#This Row],[Salary Cost Yr2]]=0,0,ROUND(TblPosCalcMain[[#This Row],[Salary Cost Yr2]]*TblPosCalcMain[[#This Row],[Disability Rate Yr2]],0))</f>
        <v>0</v>
      </c>
      <c r="AC54" s="26">
        <f>IF(TblPosCalcMain[[#This Row],[Deferred Comp Participant?]]="Yes",ROUND((TblPosCalcMain[[#This Row],[Enter Pay Periods Year 1]]*TblPosCalcMain[[#This Row],[Deferred Comp Match  Per Pay Period Yr1]])*TblPosCalcMain[[#This Row],[Enter Position Count Year 1]],0),0)</f>
        <v>0</v>
      </c>
      <c r="AD54" s="26">
        <f>IF(TblPosCalcMain[[#This Row],[Deferred Comp Participant?]]="Yes",ROUND((TblPosCalcMain[[#This Row],[Enter Pay Periods Year 2]]*TblPosCalcMain[[#This Row],[Deferred Comp Match  Per Pay Period Yr2]])*TblPosCalcMain[[#This Row],[Enter Position Count Year 2]],0),0)</f>
        <v>0</v>
      </c>
      <c r="AE54" s="26">
        <f>IF(ISBLANK(TblPosCalcMain[[#This Row],[Select Health Plan]]),0,ROUND(((TblPosCalcMain[[#This Row],[Health Insurance Premium Yr1]]/24)*TblPosCalcMain[[#This Row],[Enter Pay Periods Year 1]])*TblPosCalcMain[[#This Row],[Enter Position Count Year 1]],0))</f>
        <v>0</v>
      </c>
      <c r="AF54" s="26">
        <f>IF(ISBLANK(TblPosCalcMain[[#This Row],[Select Health Plan]]),0,ROUND(((TblPosCalcMain[[#This Row],[Health Insurance Premium Yr2]]/24)*TblPosCalcMain[[#This Row],[Enter Pay Periods Year 2]])*TblPosCalcMain[[#This Row],[Enter Position Count Year 2]],0))</f>
        <v>0</v>
      </c>
      <c r="AG54"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54"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54"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54"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54" s="29" t="str">
        <f>IF(ISBLANK(TblPosCalcMain[[#This Row],[Select Salary Subobject]]),"",VLOOKUP(TblPosCalcMain[[#This Row],[Select Salary Subobject]],TblSalarySubobjects[],2,FALSE))</f>
        <v/>
      </c>
      <c r="AL54" s="29" t="str">
        <f>IF(ISBLANK(TblPosCalcMain[[#This Row],[Select Salary Subobject]]),"",VLOOKUP(TblPosCalcMain[[#This Row],[Select Salary Subobject]],TblSalarySubobjects[],4,FALSE))</f>
        <v/>
      </c>
      <c r="AM54" s="29" t="str">
        <f>IF(ISBLANK(TblPosCalcMain[[#This Row],[Select Salary Subobject]]),"",VLOOKUP(TblPosCalcMain[[#This Row],[Select Salary Subobject]],TblSalarySubobjects[],5,FALSE))</f>
        <v/>
      </c>
      <c r="AN54" s="29" t="str">
        <f>IF(ISBLANK(TblPosCalcMain[[#This Row],[Select Retirement System]]),"",VLOOKUP(TblPosCalcMain[[#This Row],[Select Retirement System]],TblRetirementOPEBs[],5,FALSE))</f>
        <v/>
      </c>
      <c r="AO54" s="30" t="str">
        <f>IF(ISBLANK(TblPosCalcMain[[#This Row],[Select Retirement System]]),"",VLOOKUP(TblPosCalcMain[[#This Row],[Select Retirement System]],TblRetirementOPEBs[],6,FALSE))</f>
        <v/>
      </c>
      <c r="AP54" s="30" t="str">
        <f>IF(ISBLANK(TblPosCalcMain[[#This Row],[Select Retirement System]]),"",VLOOKUP(TblPosCalcMain[[#This Row],[Select Retirement System]],TblRetirementOPEBs[],7,FALSE))</f>
        <v/>
      </c>
      <c r="AQ54" s="31" t="str">
        <f>IF(ISBLANK(TblPosCalcMain[[#This Row],[Select Retirement System]]),"",VLOOKUP(TblPosCalcMain[[#This Row],[Select Retirement System]],TblRetirementOPEBs[],8,FALSE))</f>
        <v/>
      </c>
      <c r="AR54" s="31" t="str">
        <f>IF(ISBLANK(TblPosCalcMain[[#This Row],[Select Retirement System]]),"",VLOOKUP(TblPosCalcMain[[#This Row],[Select Retirement System]],TblRetirementOPEBs[],9,FALSE))</f>
        <v/>
      </c>
      <c r="AS54" s="37" t="str">
        <f>IF(ISBLANK(TblPosCalcMain[[#This Row],[Select Retirement System]]),"",VLOOKUP(TblPosCalcMain[[#This Row],[Select Retirement System]],TblRetirementOPEBs[],10,FALSE))</f>
        <v/>
      </c>
      <c r="AT54" s="30" t="str">
        <f>IF(ISBLANK(TblPosCalcMain[[#This Row],[Select Retirement System]]),"",VLOOKUP(TblPosCalcMain[[#This Row],[Select Retirement System]],TblRetirementOPEBs[],11,FALSE))</f>
        <v/>
      </c>
      <c r="AU54" s="30" t="str">
        <f>IF(ISBLANK(TblPosCalcMain[[#This Row],[Select Retirement System]]),"",VLOOKUP(TblPosCalcMain[[#This Row],[Select Retirement System]],TblRetirementOPEBs[],12,FALSE))</f>
        <v/>
      </c>
      <c r="AV54" s="37" t="str">
        <f>IF(ISBLANK(TblPosCalcMain[[#This Row],[Select Retirement System]]),"",VLOOKUP(TblPosCalcMain[[#This Row],[Select Retirement System]],TblRetirementOPEBs[],2,FALSE))</f>
        <v/>
      </c>
      <c r="AW54" s="30" t="str">
        <f>IF(ISBLANK(TblPosCalcMain[[#This Row],[Select Retirement System]]),"",VLOOKUP(TblPosCalcMain[[#This Row],[Select Retirement System]],TblRetirementOPEBs[],3,FALSE))</f>
        <v/>
      </c>
      <c r="AX54" s="30" t="str">
        <f>IF(ISBLANK(TblPosCalcMain[[#This Row],[Select Retirement System]]),"",VLOOKUP(TblPosCalcMain[[#This Row],[Select Retirement System]],TblRetirementOPEBs[],4,FALSE))</f>
        <v/>
      </c>
      <c r="AY54" s="38" t="str">
        <f>IF(ISBLANK(TblPosCalcMain[[#This Row],[Select Retirement System]]),"",VLOOKUP(TblPosCalcMain[[#This Row],[Select Retirement System]],TblRetirementOPEBs[],13,FALSE))</f>
        <v/>
      </c>
      <c r="AZ54" s="39" t="str">
        <f>IF(ISBLANK(TblPosCalcMain[[#This Row],[Select Retirement System]]),"",VLOOKUP(TblPosCalcMain[[#This Row],[Select Retirement System]],TblRetirementOPEBs[],14,FALSE))</f>
        <v/>
      </c>
      <c r="BA54" s="39" t="str">
        <f>IF(ISBLANK(TblPosCalcMain[[#This Row],[Select Retirement System]]),"",VLOOKUP(TblPosCalcMain[[#This Row],[Select Retirement System]],TblRetirementOPEBs[],15,FALSE))</f>
        <v/>
      </c>
      <c r="BB54" s="38" t="str">
        <f>IF(ISBLANK(TblPosCalcMain[[#This Row],[Select Retirement System]]),"",VLOOKUP(TblPosCalcMain[[#This Row],[Select Retirement System]],TblRetirementOPEBs[],16,FALSE))</f>
        <v/>
      </c>
      <c r="BC54" s="39" t="str">
        <f>IF(ISBLANK(TblPosCalcMain[[#This Row],[Select Retirement System]]),"",VLOOKUP(TblPosCalcMain[[#This Row],[Select Retirement System]],TblRetirementOPEBs[],17,FALSE))</f>
        <v/>
      </c>
      <c r="BD54" s="39" t="str">
        <f>IF(ISBLANK(TblPosCalcMain[[#This Row],[Select Retirement System]]),"",VLOOKUP(TblPosCalcMain[[#This Row],[Select Retirement System]],TblRetirementOPEBs[],18,FALSE))</f>
        <v/>
      </c>
      <c r="BE54" s="38" t="str">
        <f>IF(ISBLANK(TblPosCalcMain[[#This Row],[Select Retirement System]]),"",VLOOKUP(TblPosCalcMain[[#This Row],[Select Retirement System]],TblRetirementOPEBs[],19,FALSE))</f>
        <v/>
      </c>
      <c r="BF54" s="39" t="str">
        <f>IF(ISBLANK(TblPosCalcMain[[#This Row],[Select Retirement System]]),"",VLOOKUP(TblPosCalcMain[[#This Row],[Select Retirement System]],TblRetirementOPEBs[],20,FALSE))</f>
        <v/>
      </c>
      <c r="BG54" s="39" t="str">
        <f>IF(ISBLANK(TblPosCalcMain[[#This Row],[Select Retirement System]]),"",VLOOKUP(TblPosCalcMain[[#This Row],[Select Retirement System]],TblRetirementOPEBs[],21,FALSE))</f>
        <v/>
      </c>
      <c r="BH54" s="29" t="str">
        <f>IF(ISBLANK(TblPosCalcMain[[#This Row],[Select Retirement System]]),"",VLOOKUP(TblPosCalcMain[[#This Row],[Select Retirement System]],TblRetirementOPEBs[],22,FALSE))</f>
        <v/>
      </c>
      <c r="BI54" s="31" t="str">
        <f>IF(ISBLANK(TblPosCalcMain[[#This Row],[Select Retirement System]]),"",VLOOKUP(TblPosCalcMain[[#This Row],[Select Retirement System]],TblRetirementOPEBs[],23,FALSE))</f>
        <v/>
      </c>
      <c r="BJ54" s="31" t="str">
        <f>IF(ISBLANK(TblPosCalcMain[[#This Row],[Select Retirement System]]),"",VLOOKUP(TblPosCalcMain[[#This Row],[Select Retirement System]],TblRetirementOPEBs[],24,FALSE))</f>
        <v/>
      </c>
      <c r="BK54" s="29" t="str">
        <f>IF(ISBLANK(TblPosCalcMain[[#This Row],[Select Health Plan]]),"",VLOOKUP(TblPosCalcMain[[#This Row],[Select Health Plan]],TblHealthPlans[],4,FALSE))</f>
        <v/>
      </c>
      <c r="BL54" s="26" t="str">
        <f>IF(ISBLANK(TblPosCalcMain[[#This Row],[Select Health Plan]]),"",VLOOKUP(TblPosCalcMain[[#This Row],[Select Health Plan]],TblHealthPlans[],5,FALSE))</f>
        <v/>
      </c>
      <c r="BM54" s="26" t="str">
        <f>IF(ISBLANK(TblPosCalcMain[[#This Row],[Select Health Plan]]),"",VLOOKUP(TblPosCalcMain[[#This Row],[Select Health Plan]],TblHealthPlans[],6,FALSE))</f>
        <v/>
      </c>
    </row>
    <row r="55" spans="3:65" x14ac:dyDescent="0.35">
      <c r="C55" s="9"/>
      <c r="D55" s="40"/>
      <c r="E55" s="40"/>
      <c r="F55" s="9"/>
      <c r="G55" s="9"/>
      <c r="H55" s="17"/>
      <c r="I55" s="26"/>
      <c r="J55" s="9"/>
      <c r="K55" s="17"/>
      <c r="L55" s="17"/>
      <c r="M55" s="25"/>
      <c r="N55" s="25"/>
      <c r="O55" s="26">
        <f>ROUND(TblPosCalcMain[[#This Row],[Enter Position Count Year 1]]*TblPosCalcMain[[#This Row],[Enter Annual Salary]]*(TblPosCalcMain[[#This Row],[Enter Pay Periods Year 1]]/24),0)</f>
        <v>0</v>
      </c>
      <c r="P55" s="26">
        <f>ROUND(TblPosCalcMain[[#This Row],[Enter Position Count Year 2]]*TblPosCalcMain[[#This Row],[Enter Annual Salary]]*(TblPosCalcMain[[#This Row],[Enter Pay Periods Year 2]]/24),0)</f>
        <v>0</v>
      </c>
      <c r="Q55"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55"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55" s="26">
        <f>IF(TblPosCalcMain[[#This Row],[Salary Cost Yr1]]=0,0,ROUND(TblPosCalcMain[[#This Row],[Salary Cost Yr1]]*TblPosCalcMain[[#This Row],[Medicare Rate Yr1]],0))</f>
        <v>0</v>
      </c>
      <c r="T55" s="26">
        <f>IF(TblPosCalcMain[[#This Row],[Salary Cost Yr2]]=0,0,ROUND(TblPosCalcMain[[#This Row],[Salary Cost Yr2]]*TblPosCalcMain[[#This Row],[Medicare Rate Yr2]],0))</f>
        <v>0</v>
      </c>
      <c r="U55" s="26">
        <f>IF(TblPosCalcMain[[#This Row],[Salary Cost Yr1]]=0,0,ROUND(TblPosCalcMain[[#This Row],[Salary Cost Yr1]]*TblPosCalcMain[[#This Row],[Retirement Rate Yr1]],0))</f>
        <v>0</v>
      </c>
      <c r="V55" s="26">
        <f>IF(TblPosCalcMain[[#This Row],[Salary Cost Yr2]]=0,0,ROUND(TblPosCalcMain[[#This Row],[Salary Cost Yr2]]*TblPosCalcMain[[#This Row],[Retirement Rate Yr2]],0))</f>
        <v>0</v>
      </c>
      <c r="W55" s="26">
        <f>IF(TblPosCalcMain[[#This Row],[Salary Cost Yr1]]=0,0,ROUND(TblPosCalcMain[[#This Row],[Salary Cost Yr1]]*TblPosCalcMain[[#This Row],[Group Life Rate Yr1]],0))</f>
        <v>0</v>
      </c>
      <c r="X55" s="26">
        <f>IF(TblPosCalcMain[[#This Row],[Salary Cost Yr2]]=0,0,ROUND(TblPosCalcMain[[#This Row],[Salary Cost Yr2]]*TblPosCalcMain[[#This Row],[Group Life Rate Yr2]],0))</f>
        <v>0</v>
      </c>
      <c r="Y55" s="26">
        <f>IF(TblPosCalcMain[[#This Row],[Salary Cost Yr1]]=0,0,ROUND(TblPosCalcMain[[#This Row],[Salary Cost Yr1]]*TblPosCalcMain[[#This Row],[Retiree Health Cred Rate Yr1]],0))</f>
        <v>0</v>
      </c>
      <c r="Z55" s="26">
        <f>IF(TblPosCalcMain[[#This Row],[Salary Cost Yr2]]=0,0,ROUND(TblPosCalcMain[[#This Row],[Salary Cost Yr2]]*TblPosCalcMain[[#This Row],[Retiree Health Cred Rate Yr2]],0))</f>
        <v>0</v>
      </c>
      <c r="AA55" s="26">
        <f>IF(TblPosCalcMain[[#This Row],[Salary Cost Yr1]]=0,0,ROUND(TblPosCalcMain[[#This Row],[Salary Cost Yr1]]*TblPosCalcMain[[#This Row],[Disability Rate Yr1]],0))</f>
        <v>0</v>
      </c>
      <c r="AB55" s="26">
        <f>IF(TblPosCalcMain[[#This Row],[Salary Cost Yr2]]=0,0,ROUND(TblPosCalcMain[[#This Row],[Salary Cost Yr2]]*TblPosCalcMain[[#This Row],[Disability Rate Yr2]],0))</f>
        <v>0</v>
      </c>
      <c r="AC55" s="26">
        <f>IF(TblPosCalcMain[[#This Row],[Deferred Comp Participant?]]="Yes",ROUND((TblPosCalcMain[[#This Row],[Enter Pay Periods Year 1]]*TblPosCalcMain[[#This Row],[Deferred Comp Match  Per Pay Period Yr1]])*TblPosCalcMain[[#This Row],[Enter Position Count Year 1]],0),0)</f>
        <v>0</v>
      </c>
      <c r="AD55" s="26">
        <f>IF(TblPosCalcMain[[#This Row],[Deferred Comp Participant?]]="Yes",ROUND((TblPosCalcMain[[#This Row],[Enter Pay Periods Year 2]]*TblPosCalcMain[[#This Row],[Deferred Comp Match  Per Pay Period Yr2]])*TblPosCalcMain[[#This Row],[Enter Position Count Year 2]],0),0)</f>
        <v>0</v>
      </c>
      <c r="AE55" s="26">
        <f>IF(ISBLANK(TblPosCalcMain[[#This Row],[Select Health Plan]]),0,ROUND(((TblPosCalcMain[[#This Row],[Health Insurance Premium Yr1]]/24)*TblPosCalcMain[[#This Row],[Enter Pay Periods Year 1]])*TblPosCalcMain[[#This Row],[Enter Position Count Year 1]],0))</f>
        <v>0</v>
      </c>
      <c r="AF55" s="26">
        <f>IF(ISBLANK(TblPosCalcMain[[#This Row],[Select Health Plan]]),0,ROUND(((TblPosCalcMain[[#This Row],[Health Insurance Premium Yr2]]/24)*TblPosCalcMain[[#This Row],[Enter Pay Periods Year 2]])*TblPosCalcMain[[#This Row],[Enter Position Count Year 2]],0))</f>
        <v>0</v>
      </c>
      <c r="AG55"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55"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55"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55"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55" s="29" t="str">
        <f>IF(ISBLANK(TblPosCalcMain[[#This Row],[Select Salary Subobject]]),"",VLOOKUP(TblPosCalcMain[[#This Row],[Select Salary Subobject]],TblSalarySubobjects[],2,FALSE))</f>
        <v/>
      </c>
      <c r="AL55" s="29" t="str">
        <f>IF(ISBLANK(TblPosCalcMain[[#This Row],[Select Salary Subobject]]),"",VLOOKUP(TblPosCalcMain[[#This Row],[Select Salary Subobject]],TblSalarySubobjects[],4,FALSE))</f>
        <v/>
      </c>
      <c r="AM55" s="29" t="str">
        <f>IF(ISBLANK(TblPosCalcMain[[#This Row],[Select Salary Subobject]]),"",VLOOKUP(TblPosCalcMain[[#This Row],[Select Salary Subobject]],TblSalarySubobjects[],5,FALSE))</f>
        <v/>
      </c>
      <c r="AN55" s="29" t="str">
        <f>IF(ISBLANK(TblPosCalcMain[[#This Row],[Select Retirement System]]),"",VLOOKUP(TblPosCalcMain[[#This Row],[Select Retirement System]],TblRetirementOPEBs[],5,FALSE))</f>
        <v/>
      </c>
      <c r="AO55" s="30" t="str">
        <f>IF(ISBLANK(TblPosCalcMain[[#This Row],[Select Retirement System]]),"",VLOOKUP(TblPosCalcMain[[#This Row],[Select Retirement System]],TblRetirementOPEBs[],6,FALSE))</f>
        <v/>
      </c>
      <c r="AP55" s="30" t="str">
        <f>IF(ISBLANK(TblPosCalcMain[[#This Row],[Select Retirement System]]),"",VLOOKUP(TblPosCalcMain[[#This Row],[Select Retirement System]],TblRetirementOPEBs[],7,FALSE))</f>
        <v/>
      </c>
      <c r="AQ55" s="31" t="str">
        <f>IF(ISBLANK(TblPosCalcMain[[#This Row],[Select Retirement System]]),"",VLOOKUP(TblPosCalcMain[[#This Row],[Select Retirement System]],TblRetirementOPEBs[],8,FALSE))</f>
        <v/>
      </c>
      <c r="AR55" s="31" t="str">
        <f>IF(ISBLANK(TblPosCalcMain[[#This Row],[Select Retirement System]]),"",VLOOKUP(TblPosCalcMain[[#This Row],[Select Retirement System]],TblRetirementOPEBs[],9,FALSE))</f>
        <v/>
      </c>
      <c r="AS55" s="37" t="str">
        <f>IF(ISBLANK(TblPosCalcMain[[#This Row],[Select Retirement System]]),"",VLOOKUP(TblPosCalcMain[[#This Row],[Select Retirement System]],TblRetirementOPEBs[],10,FALSE))</f>
        <v/>
      </c>
      <c r="AT55" s="30" t="str">
        <f>IF(ISBLANK(TblPosCalcMain[[#This Row],[Select Retirement System]]),"",VLOOKUP(TblPosCalcMain[[#This Row],[Select Retirement System]],TblRetirementOPEBs[],11,FALSE))</f>
        <v/>
      </c>
      <c r="AU55" s="30" t="str">
        <f>IF(ISBLANK(TblPosCalcMain[[#This Row],[Select Retirement System]]),"",VLOOKUP(TblPosCalcMain[[#This Row],[Select Retirement System]],TblRetirementOPEBs[],12,FALSE))</f>
        <v/>
      </c>
      <c r="AV55" s="37" t="str">
        <f>IF(ISBLANK(TblPosCalcMain[[#This Row],[Select Retirement System]]),"",VLOOKUP(TblPosCalcMain[[#This Row],[Select Retirement System]],TblRetirementOPEBs[],2,FALSE))</f>
        <v/>
      </c>
      <c r="AW55" s="30" t="str">
        <f>IF(ISBLANK(TblPosCalcMain[[#This Row],[Select Retirement System]]),"",VLOOKUP(TblPosCalcMain[[#This Row],[Select Retirement System]],TblRetirementOPEBs[],3,FALSE))</f>
        <v/>
      </c>
      <c r="AX55" s="30" t="str">
        <f>IF(ISBLANK(TblPosCalcMain[[#This Row],[Select Retirement System]]),"",VLOOKUP(TblPosCalcMain[[#This Row],[Select Retirement System]],TblRetirementOPEBs[],4,FALSE))</f>
        <v/>
      </c>
      <c r="AY55" s="38" t="str">
        <f>IF(ISBLANK(TblPosCalcMain[[#This Row],[Select Retirement System]]),"",VLOOKUP(TblPosCalcMain[[#This Row],[Select Retirement System]],TblRetirementOPEBs[],13,FALSE))</f>
        <v/>
      </c>
      <c r="AZ55" s="39" t="str">
        <f>IF(ISBLANK(TblPosCalcMain[[#This Row],[Select Retirement System]]),"",VLOOKUP(TblPosCalcMain[[#This Row],[Select Retirement System]],TblRetirementOPEBs[],14,FALSE))</f>
        <v/>
      </c>
      <c r="BA55" s="39" t="str">
        <f>IF(ISBLANK(TblPosCalcMain[[#This Row],[Select Retirement System]]),"",VLOOKUP(TblPosCalcMain[[#This Row],[Select Retirement System]],TblRetirementOPEBs[],15,FALSE))</f>
        <v/>
      </c>
      <c r="BB55" s="38" t="str">
        <f>IF(ISBLANK(TblPosCalcMain[[#This Row],[Select Retirement System]]),"",VLOOKUP(TblPosCalcMain[[#This Row],[Select Retirement System]],TblRetirementOPEBs[],16,FALSE))</f>
        <v/>
      </c>
      <c r="BC55" s="39" t="str">
        <f>IF(ISBLANK(TblPosCalcMain[[#This Row],[Select Retirement System]]),"",VLOOKUP(TblPosCalcMain[[#This Row],[Select Retirement System]],TblRetirementOPEBs[],17,FALSE))</f>
        <v/>
      </c>
      <c r="BD55" s="39" t="str">
        <f>IF(ISBLANK(TblPosCalcMain[[#This Row],[Select Retirement System]]),"",VLOOKUP(TblPosCalcMain[[#This Row],[Select Retirement System]],TblRetirementOPEBs[],18,FALSE))</f>
        <v/>
      </c>
      <c r="BE55" s="38" t="str">
        <f>IF(ISBLANK(TblPosCalcMain[[#This Row],[Select Retirement System]]),"",VLOOKUP(TblPosCalcMain[[#This Row],[Select Retirement System]],TblRetirementOPEBs[],19,FALSE))</f>
        <v/>
      </c>
      <c r="BF55" s="39" t="str">
        <f>IF(ISBLANK(TblPosCalcMain[[#This Row],[Select Retirement System]]),"",VLOOKUP(TblPosCalcMain[[#This Row],[Select Retirement System]],TblRetirementOPEBs[],20,FALSE))</f>
        <v/>
      </c>
      <c r="BG55" s="39" t="str">
        <f>IF(ISBLANK(TblPosCalcMain[[#This Row],[Select Retirement System]]),"",VLOOKUP(TblPosCalcMain[[#This Row],[Select Retirement System]],TblRetirementOPEBs[],21,FALSE))</f>
        <v/>
      </c>
      <c r="BH55" s="29" t="str">
        <f>IF(ISBLANK(TblPosCalcMain[[#This Row],[Select Retirement System]]),"",VLOOKUP(TblPosCalcMain[[#This Row],[Select Retirement System]],TblRetirementOPEBs[],22,FALSE))</f>
        <v/>
      </c>
      <c r="BI55" s="31" t="str">
        <f>IF(ISBLANK(TblPosCalcMain[[#This Row],[Select Retirement System]]),"",VLOOKUP(TblPosCalcMain[[#This Row],[Select Retirement System]],TblRetirementOPEBs[],23,FALSE))</f>
        <v/>
      </c>
      <c r="BJ55" s="31" t="str">
        <f>IF(ISBLANK(TblPosCalcMain[[#This Row],[Select Retirement System]]),"",VLOOKUP(TblPosCalcMain[[#This Row],[Select Retirement System]],TblRetirementOPEBs[],24,FALSE))</f>
        <v/>
      </c>
      <c r="BK55" s="29" t="str">
        <f>IF(ISBLANK(TblPosCalcMain[[#This Row],[Select Health Plan]]),"",VLOOKUP(TblPosCalcMain[[#This Row],[Select Health Plan]],TblHealthPlans[],4,FALSE))</f>
        <v/>
      </c>
      <c r="BL55" s="26" t="str">
        <f>IF(ISBLANK(TblPosCalcMain[[#This Row],[Select Health Plan]]),"",VLOOKUP(TblPosCalcMain[[#This Row],[Select Health Plan]],TblHealthPlans[],5,FALSE))</f>
        <v/>
      </c>
      <c r="BM55" s="26" t="str">
        <f>IF(ISBLANK(TblPosCalcMain[[#This Row],[Select Health Plan]]),"",VLOOKUP(TblPosCalcMain[[#This Row],[Select Health Plan]],TblHealthPlans[],6,FALSE))</f>
        <v/>
      </c>
    </row>
    <row r="56" spans="3:65" x14ac:dyDescent="0.35">
      <c r="C56" s="9"/>
      <c r="D56" s="40"/>
      <c r="E56" s="40"/>
      <c r="F56" s="9"/>
      <c r="G56" s="9"/>
      <c r="H56" s="17"/>
      <c r="I56" s="26"/>
      <c r="J56" s="9"/>
      <c r="K56" s="17"/>
      <c r="L56" s="17"/>
      <c r="M56" s="25"/>
      <c r="N56" s="25"/>
      <c r="O56" s="26">
        <f>ROUND(TblPosCalcMain[[#This Row],[Enter Position Count Year 1]]*TblPosCalcMain[[#This Row],[Enter Annual Salary]]*(TblPosCalcMain[[#This Row],[Enter Pay Periods Year 1]]/24),0)</f>
        <v>0</v>
      </c>
      <c r="P56" s="26">
        <f>ROUND(TblPosCalcMain[[#This Row],[Enter Position Count Year 2]]*TblPosCalcMain[[#This Row],[Enter Annual Salary]]*(TblPosCalcMain[[#This Row],[Enter Pay Periods Year 2]]/24),0)</f>
        <v>0</v>
      </c>
      <c r="Q56"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56"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56" s="26">
        <f>IF(TblPosCalcMain[[#This Row],[Salary Cost Yr1]]=0,0,ROUND(TblPosCalcMain[[#This Row],[Salary Cost Yr1]]*TblPosCalcMain[[#This Row],[Medicare Rate Yr1]],0))</f>
        <v>0</v>
      </c>
      <c r="T56" s="26">
        <f>IF(TblPosCalcMain[[#This Row],[Salary Cost Yr2]]=0,0,ROUND(TblPosCalcMain[[#This Row],[Salary Cost Yr2]]*TblPosCalcMain[[#This Row],[Medicare Rate Yr2]],0))</f>
        <v>0</v>
      </c>
      <c r="U56" s="26">
        <f>IF(TblPosCalcMain[[#This Row],[Salary Cost Yr1]]=0,0,ROUND(TblPosCalcMain[[#This Row],[Salary Cost Yr1]]*TblPosCalcMain[[#This Row],[Retirement Rate Yr1]],0))</f>
        <v>0</v>
      </c>
      <c r="V56" s="26">
        <f>IF(TblPosCalcMain[[#This Row],[Salary Cost Yr2]]=0,0,ROUND(TblPosCalcMain[[#This Row],[Salary Cost Yr2]]*TblPosCalcMain[[#This Row],[Retirement Rate Yr2]],0))</f>
        <v>0</v>
      </c>
      <c r="W56" s="26">
        <f>IF(TblPosCalcMain[[#This Row],[Salary Cost Yr1]]=0,0,ROUND(TblPosCalcMain[[#This Row],[Salary Cost Yr1]]*TblPosCalcMain[[#This Row],[Group Life Rate Yr1]],0))</f>
        <v>0</v>
      </c>
      <c r="X56" s="26">
        <f>IF(TblPosCalcMain[[#This Row],[Salary Cost Yr2]]=0,0,ROUND(TblPosCalcMain[[#This Row],[Salary Cost Yr2]]*TblPosCalcMain[[#This Row],[Group Life Rate Yr2]],0))</f>
        <v>0</v>
      </c>
      <c r="Y56" s="26">
        <f>IF(TblPosCalcMain[[#This Row],[Salary Cost Yr1]]=0,0,ROUND(TblPosCalcMain[[#This Row],[Salary Cost Yr1]]*TblPosCalcMain[[#This Row],[Retiree Health Cred Rate Yr1]],0))</f>
        <v>0</v>
      </c>
      <c r="Z56" s="26">
        <f>IF(TblPosCalcMain[[#This Row],[Salary Cost Yr2]]=0,0,ROUND(TblPosCalcMain[[#This Row],[Salary Cost Yr2]]*TblPosCalcMain[[#This Row],[Retiree Health Cred Rate Yr2]],0))</f>
        <v>0</v>
      </c>
      <c r="AA56" s="26">
        <f>IF(TblPosCalcMain[[#This Row],[Salary Cost Yr1]]=0,0,ROUND(TblPosCalcMain[[#This Row],[Salary Cost Yr1]]*TblPosCalcMain[[#This Row],[Disability Rate Yr1]],0))</f>
        <v>0</v>
      </c>
      <c r="AB56" s="26">
        <f>IF(TblPosCalcMain[[#This Row],[Salary Cost Yr2]]=0,0,ROUND(TblPosCalcMain[[#This Row],[Salary Cost Yr2]]*TblPosCalcMain[[#This Row],[Disability Rate Yr2]],0))</f>
        <v>0</v>
      </c>
      <c r="AC56" s="26">
        <f>IF(TblPosCalcMain[[#This Row],[Deferred Comp Participant?]]="Yes",ROUND((TblPosCalcMain[[#This Row],[Enter Pay Periods Year 1]]*TblPosCalcMain[[#This Row],[Deferred Comp Match  Per Pay Period Yr1]])*TblPosCalcMain[[#This Row],[Enter Position Count Year 1]],0),0)</f>
        <v>0</v>
      </c>
      <c r="AD56" s="26">
        <f>IF(TblPosCalcMain[[#This Row],[Deferred Comp Participant?]]="Yes",ROUND((TblPosCalcMain[[#This Row],[Enter Pay Periods Year 2]]*TblPosCalcMain[[#This Row],[Deferred Comp Match  Per Pay Period Yr2]])*TblPosCalcMain[[#This Row],[Enter Position Count Year 2]],0),0)</f>
        <v>0</v>
      </c>
      <c r="AE56" s="26">
        <f>IF(ISBLANK(TblPosCalcMain[[#This Row],[Select Health Plan]]),0,ROUND(((TblPosCalcMain[[#This Row],[Health Insurance Premium Yr1]]/24)*TblPosCalcMain[[#This Row],[Enter Pay Periods Year 1]])*TblPosCalcMain[[#This Row],[Enter Position Count Year 1]],0))</f>
        <v>0</v>
      </c>
      <c r="AF56" s="26">
        <f>IF(ISBLANK(TblPosCalcMain[[#This Row],[Select Health Plan]]),0,ROUND(((TblPosCalcMain[[#This Row],[Health Insurance Premium Yr2]]/24)*TblPosCalcMain[[#This Row],[Enter Pay Periods Year 2]])*TblPosCalcMain[[#This Row],[Enter Position Count Year 2]],0))</f>
        <v>0</v>
      </c>
      <c r="AG56"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56"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56"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56"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56" s="29" t="str">
        <f>IF(ISBLANK(TblPosCalcMain[[#This Row],[Select Salary Subobject]]),"",VLOOKUP(TblPosCalcMain[[#This Row],[Select Salary Subobject]],TblSalarySubobjects[],2,FALSE))</f>
        <v/>
      </c>
      <c r="AL56" s="29" t="str">
        <f>IF(ISBLANK(TblPosCalcMain[[#This Row],[Select Salary Subobject]]),"",VLOOKUP(TblPosCalcMain[[#This Row],[Select Salary Subobject]],TblSalarySubobjects[],4,FALSE))</f>
        <v/>
      </c>
      <c r="AM56" s="29" t="str">
        <f>IF(ISBLANK(TblPosCalcMain[[#This Row],[Select Salary Subobject]]),"",VLOOKUP(TblPosCalcMain[[#This Row],[Select Salary Subobject]],TblSalarySubobjects[],5,FALSE))</f>
        <v/>
      </c>
      <c r="AN56" s="29" t="str">
        <f>IF(ISBLANK(TblPosCalcMain[[#This Row],[Select Retirement System]]),"",VLOOKUP(TblPosCalcMain[[#This Row],[Select Retirement System]],TblRetirementOPEBs[],5,FALSE))</f>
        <v/>
      </c>
      <c r="AO56" s="30" t="str">
        <f>IF(ISBLANK(TblPosCalcMain[[#This Row],[Select Retirement System]]),"",VLOOKUP(TblPosCalcMain[[#This Row],[Select Retirement System]],TblRetirementOPEBs[],6,FALSE))</f>
        <v/>
      </c>
      <c r="AP56" s="30" t="str">
        <f>IF(ISBLANK(TblPosCalcMain[[#This Row],[Select Retirement System]]),"",VLOOKUP(TblPosCalcMain[[#This Row],[Select Retirement System]],TblRetirementOPEBs[],7,FALSE))</f>
        <v/>
      </c>
      <c r="AQ56" s="31" t="str">
        <f>IF(ISBLANK(TblPosCalcMain[[#This Row],[Select Retirement System]]),"",VLOOKUP(TblPosCalcMain[[#This Row],[Select Retirement System]],TblRetirementOPEBs[],8,FALSE))</f>
        <v/>
      </c>
      <c r="AR56" s="31" t="str">
        <f>IF(ISBLANK(TblPosCalcMain[[#This Row],[Select Retirement System]]),"",VLOOKUP(TblPosCalcMain[[#This Row],[Select Retirement System]],TblRetirementOPEBs[],9,FALSE))</f>
        <v/>
      </c>
      <c r="AS56" s="37" t="str">
        <f>IF(ISBLANK(TblPosCalcMain[[#This Row],[Select Retirement System]]),"",VLOOKUP(TblPosCalcMain[[#This Row],[Select Retirement System]],TblRetirementOPEBs[],10,FALSE))</f>
        <v/>
      </c>
      <c r="AT56" s="30" t="str">
        <f>IF(ISBLANK(TblPosCalcMain[[#This Row],[Select Retirement System]]),"",VLOOKUP(TblPosCalcMain[[#This Row],[Select Retirement System]],TblRetirementOPEBs[],11,FALSE))</f>
        <v/>
      </c>
      <c r="AU56" s="30" t="str">
        <f>IF(ISBLANK(TblPosCalcMain[[#This Row],[Select Retirement System]]),"",VLOOKUP(TblPosCalcMain[[#This Row],[Select Retirement System]],TblRetirementOPEBs[],12,FALSE))</f>
        <v/>
      </c>
      <c r="AV56" s="37" t="str">
        <f>IF(ISBLANK(TblPosCalcMain[[#This Row],[Select Retirement System]]),"",VLOOKUP(TblPosCalcMain[[#This Row],[Select Retirement System]],TblRetirementOPEBs[],2,FALSE))</f>
        <v/>
      </c>
      <c r="AW56" s="30" t="str">
        <f>IF(ISBLANK(TblPosCalcMain[[#This Row],[Select Retirement System]]),"",VLOOKUP(TblPosCalcMain[[#This Row],[Select Retirement System]],TblRetirementOPEBs[],3,FALSE))</f>
        <v/>
      </c>
      <c r="AX56" s="30" t="str">
        <f>IF(ISBLANK(TblPosCalcMain[[#This Row],[Select Retirement System]]),"",VLOOKUP(TblPosCalcMain[[#This Row],[Select Retirement System]],TblRetirementOPEBs[],4,FALSE))</f>
        <v/>
      </c>
      <c r="AY56" s="38" t="str">
        <f>IF(ISBLANK(TblPosCalcMain[[#This Row],[Select Retirement System]]),"",VLOOKUP(TblPosCalcMain[[#This Row],[Select Retirement System]],TblRetirementOPEBs[],13,FALSE))</f>
        <v/>
      </c>
      <c r="AZ56" s="39" t="str">
        <f>IF(ISBLANK(TblPosCalcMain[[#This Row],[Select Retirement System]]),"",VLOOKUP(TblPosCalcMain[[#This Row],[Select Retirement System]],TblRetirementOPEBs[],14,FALSE))</f>
        <v/>
      </c>
      <c r="BA56" s="39" t="str">
        <f>IF(ISBLANK(TblPosCalcMain[[#This Row],[Select Retirement System]]),"",VLOOKUP(TblPosCalcMain[[#This Row],[Select Retirement System]],TblRetirementOPEBs[],15,FALSE))</f>
        <v/>
      </c>
      <c r="BB56" s="38" t="str">
        <f>IF(ISBLANK(TblPosCalcMain[[#This Row],[Select Retirement System]]),"",VLOOKUP(TblPosCalcMain[[#This Row],[Select Retirement System]],TblRetirementOPEBs[],16,FALSE))</f>
        <v/>
      </c>
      <c r="BC56" s="39" t="str">
        <f>IF(ISBLANK(TblPosCalcMain[[#This Row],[Select Retirement System]]),"",VLOOKUP(TblPosCalcMain[[#This Row],[Select Retirement System]],TblRetirementOPEBs[],17,FALSE))</f>
        <v/>
      </c>
      <c r="BD56" s="39" t="str">
        <f>IF(ISBLANK(TblPosCalcMain[[#This Row],[Select Retirement System]]),"",VLOOKUP(TblPosCalcMain[[#This Row],[Select Retirement System]],TblRetirementOPEBs[],18,FALSE))</f>
        <v/>
      </c>
      <c r="BE56" s="38" t="str">
        <f>IF(ISBLANK(TblPosCalcMain[[#This Row],[Select Retirement System]]),"",VLOOKUP(TblPosCalcMain[[#This Row],[Select Retirement System]],TblRetirementOPEBs[],19,FALSE))</f>
        <v/>
      </c>
      <c r="BF56" s="39" t="str">
        <f>IF(ISBLANK(TblPosCalcMain[[#This Row],[Select Retirement System]]),"",VLOOKUP(TblPosCalcMain[[#This Row],[Select Retirement System]],TblRetirementOPEBs[],20,FALSE))</f>
        <v/>
      </c>
      <c r="BG56" s="39" t="str">
        <f>IF(ISBLANK(TblPosCalcMain[[#This Row],[Select Retirement System]]),"",VLOOKUP(TblPosCalcMain[[#This Row],[Select Retirement System]],TblRetirementOPEBs[],21,FALSE))</f>
        <v/>
      </c>
      <c r="BH56" s="29" t="str">
        <f>IF(ISBLANK(TblPosCalcMain[[#This Row],[Select Retirement System]]),"",VLOOKUP(TblPosCalcMain[[#This Row],[Select Retirement System]],TblRetirementOPEBs[],22,FALSE))</f>
        <v/>
      </c>
      <c r="BI56" s="31" t="str">
        <f>IF(ISBLANK(TblPosCalcMain[[#This Row],[Select Retirement System]]),"",VLOOKUP(TblPosCalcMain[[#This Row],[Select Retirement System]],TblRetirementOPEBs[],23,FALSE))</f>
        <v/>
      </c>
      <c r="BJ56" s="31" t="str">
        <f>IF(ISBLANK(TblPosCalcMain[[#This Row],[Select Retirement System]]),"",VLOOKUP(TblPosCalcMain[[#This Row],[Select Retirement System]],TblRetirementOPEBs[],24,FALSE))</f>
        <v/>
      </c>
      <c r="BK56" s="29" t="str">
        <f>IF(ISBLANK(TblPosCalcMain[[#This Row],[Select Health Plan]]),"",VLOOKUP(TblPosCalcMain[[#This Row],[Select Health Plan]],TblHealthPlans[],4,FALSE))</f>
        <v/>
      </c>
      <c r="BL56" s="26" t="str">
        <f>IF(ISBLANK(TblPosCalcMain[[#This Row],[Select Health Plan]]),"",VLOOKUP(TblPosCalcMain[[#This Row],[Select Health Plan]],TblHealthPlans[],5,FALSE))</f>
        <v/>
      </c>
      <c r="BM56" s="26" t="str">
        <f>IF(ISBLANK(TblPosCalcMain[[#This Row],[Select Health Plan]]),"",VLOOKUP(TblPosCalcMain[[#This Row],[Select Health Plan]],TblHealthPlans[],6,FALSE))</f>
        <v/>
      </c>
    </row>
    <row r="57" spans="3:65" x14ac:dyDescent="0.35">
      <c r="C57" s="9"/>
      <c r="D57" s="40"/>
      <c r="E57" s="40"/>
      <c r="F57" s="9"/>
      <c r="G57" s="9"/>
      <c r="H57" s="17"/>
      <c r="I57" s="26"/>
      <c r="J57" s="9"/>
      <c r="K57" s="17"/>
      <c r="L57" s="17"/>
      <c r="M57" s="25"/>
      <c r="N57" s="25"/>
      <c r="O57" s="26">
        <f>ROUND(TblPosCalcMain[[#This Row],[Enter Position Count Year 1]]*TblPosCalcMain[[#This Row],[Enter Annual Salary]]*(TblPosCalcMain[[#This Row],[Enter Pay Periods Year 1]]/24),0)</f>
        <v>0</v>
      </c>
      <c r="P57" s="26">
        <f>ROUND(TblPosCalcMain[[#This Row],[Enter Position Count Year 2]]*TblPosCalcMain[[#This Row],[Enter Annual Salary]]*(TblPosCalcMain[[#This Row],[Enter Pay Periods Year 2]]/24),0)</f>
        <v>0</v>
      </c>
      <c r="Q57"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57"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57" s="26">
        <f>IF(TblPosCalcMain[[#This Row],[Salary Cost Yr1]]=0,0,ROUND(TblPosCalcMain[[#This Row],[Salary Cost Yr1]]*TblPosCalcMain[[#This Row],[Medicare Rate Yr1]],0))</f>
        <v>0</v>
      </c>
      <c r="T57" s="26">
        <f>IF(TblPosCalcMain[[#This Row],[Salary Cost Yr2]]=0,0,ROUND(TblPosCalcMain[[#This Row],[Salary Cost Yr2]]*TblPosCalcMain[[#This Row],[Medicare Rate Yr2]],0))</f>
        <v>0</v>
      </c>
      <c r="U57" s="26">
        <f>IF(TblPosCalcMain[[#This Row],[Salary Cost Yr1]]=0,0,ROUND(TblPosCalcMain[[#This Row],[Salary Cost Yr1]]*TblPosCalcMain[[#This Row],[Retirement Rate Yr1]],0))</f>
        <v>0</v>
      </c>
      <c r="V57" s="26">
        <f>IF(TblPosCalcMain[[#This Row],[Salary Cost Yr2]]=0,0,ROUND(TblPosCalcMain[[#This Row],[Salary Cost Yr2]]*TblPosCalcMain[[#This Row],[Retirement Rate Yr2]],0))</f>
        <v>0</v>
      </c>
      <c r="W57" s="26">
        <f>IF(TblPosCalcMain[[#This Row],[Salary Cost Yr1]]=0,0,ROUND(TblPosCalcMain[[#This Row],[Salary Cost Yr1]]*TblPosCalcMain[[#This Row],[Group Life Rate Yr1]],0))</f>
        <v>0</v>
      </c>
      <c r="X57" s="26">
        <f>IF(TblPosCalcMain[[#This Row],[Salary Cost Yr2]]=0,0,ROUND(TblPosCalcMain[[#This Row],[Salary Cost Yr2]]*TblPosCalcMain[[#This Row],[Group Life Rate Yr2]],0))</f>
        <v>0</v>
      </c>
      <c r="Y57" s="26">
        <f>IF(TblPosCalcMain[[#This Row],[Salary Cost Yr1]]=0,0,ROUND(TblPosCalcMain[[#This Row],[Salary Cost Yr1]]*TblPosCalcMain[[#This Row],[Retiree Health Cred Rate Yr1]],0))</f>
        <v>0</v>
      </c>
      <c r="Z57" s="26">
        <f>IF(TblPosCalcMain[[#This Row],[Salary Cost Yr2]]=0,0,ROUND(TblPosCalcMain[[#This Row],[Salary Cost Yr2]]*TblPosCalcMain[[#This Row],[Retiree Health Cred Rate Yr2]],0))</f>
        <v>0</v>
      </c>
      <c r="AA57" s="26">
        <f>IF(TblPosCalcMain[[#This Row],[Salary Cost Yr1]]=0,0,ROUND(TblPosCalcMain[[#This Row],[Salary Cost Yr1]]*TblPosCalcMain[[#This Row],[Disability Rate Yr1]],0))</f>
        <v>0</v>
      </c>
      <c r="AB57" s="26">
        <f>IF(TblPosCalcMain[[#This Row],[Salary Cost Yr2]]=0,0,ROUND(TblPosCalcMain[[#This Row],[Salary Cost Yr2]]*TblPosCalcMain[[#This Row],[Disability Rate Yr2]],0))</f>
        <v>0</v>
      </c>
      <c r="AC57" s="26">
        <f>IF(TblPosCalcMain[[#This Row],[Deferred Comp Participant?]]="Yes",ROUND((TblPosCalcMain[[#This Row],[Enter Pay Periods Year 1]]*TblPosCalcMain[[#This Row],[Deferred Comp Match  Per Pay Period Yr1]])*TblPosCalcMain[[#This Row],[Enter Position Count Year 1]],0),0)</f>
        <v>0</v>
      </c>
      <c r="AD57" s="26">
        <f>IF(TblPosCalcMain[[#This Row],[Deferred Comp Participant?]]="Yes",ROUND((TblPosCalcMain[[#This Row],[Enter Pay Periods Year 2]]*TblPosCalcMain[[#This Row],[Deferred Comp Match  Per Pay Period Yr2]])*TblPosCalcMain[[#This Row],[Enter Position Count Year 2]],0),0)</f>
        <v>0</v>
      </c>
      <c r="AE57" s="26">
        <f>IF(ISBLANK(TblPosCalcMain[[#This Row],[Select Health Plan]]),0,ROUND(((TblPosCalcMain[[#This Row],[Health Insurance Premium Yr1]]/24)*TblPosCalcMain[[#This Row],[Enter Pay Periods Year 1]])*TblPosCalcMain[[#This Row],[Enter Position Count Year 1]],0))</f>
        <v>0</v>
      </c>
      <c r="AF57" s="26">
        <f>IF(ISBLANK(TblPosCalcMain[[#This Row],[Select Health Plan]]),0,ROUND(((TblPosCalcMain[[#This Row],[Health Insurance Premium Yr2]]/24)*TblPosCalcMain[[#This Row],[Enter Pay Periods Year 2]])*TblPosCalcMain[[#This Row],[Enter Position Count Year 2]],0))</f>
        <v>0</v>
      </c>
      <c r="AG57"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57"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57"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57"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57" s="29" t="str">
        <f>IF(ISBLANK(TblPosCalcMain[[#This Row],[Select Salary Subobject]]),"",VLOOKUP(TblPosCalcMain[[#This Row],[Select Salary Subobject]],TblSalarySubobjects[],2,FALSE))</f>
        <v/>
      </c>
      <c r="AL57" s="29" t="str">
        <f>IF(ISBLANK(TblPosCalcMain[[#This Row],[Select Salary Subobject]]),"",VLOOKUP(TblPosCalcMain[[#This Row],[Select Salary Subobject]],TblSalarySubobjects[],4,FALSE))</f>
        <v/>
      </c>
      <c r="AM57" s="29" t="str">
        <f>IF(ISBLANK(TblPosCalcMain[[#This Row],[Select Salary Subobject]]),"",VLOOKUP(TblPosCalcMain[[#This Row],[Select Salary Subobject]],TblSalarySubobjects[],5,FALSE))</f>
        <v/>
      </c>
      <c r="AN57" s="29" t="str">
        <f>IF(ISBLANK(TblPosCalcMain[[#This Row],[Select Retirement System]]),"",VLOOKUP(TblPosCalcMain[[#This Row],[Select Retirement System]],TblRetirementOPEBs[],5,FALSE))</f>
        <v/>
      </c>
      <c r="AO57" s="30" t="str">
        <f>IF(ISBLANK(TblPosCalcMain[[#This Row],[Select Retirement System]]),"",VLOOKUP(TblPosCalcMain[[#This Row],[Select Retirement System]],TblRetirementOPEBs[],6,FALSE))</f>
        <v/>
      </c>
      <c r="AP57" s="30" t="str">
        <f>IF(ISBLANK(TblPosCalcMain[[#This Row],[Select Retirement System]]),"",VLOOKUP(TblPosCalcMain[[#This Row],[Select Retirement System]],TblRetirementOPEBs[],7,FALSE))</f>
        <v/>
      </c>
      <c r="AQ57" s="31" t="str">
        <f>IF(ISBLANK(TblPosCalcMain[[#This Row],[Select Retirement System]]),"",VLOOKUP(TblPosCalcMain[[#This Row],[Select Retirement System]],TblRetirementOPEBs[],8,FALSE))</f>
        <v/>
      </c>
      <c r="AR57" s="31" t="str">
        <f>IF(ISBLANK(TblPosCalcMain[[#This Row],[Select Retirement System]]),"",VLOOKUP(TblPosCalcMain[[#This Row],[Select Retirement System]],TblRetirementOPEBs[],9,FALSE))</f>
        <v/>
      </c>
      <c r="AS57" s="37" t="str">
        <f>IF(ISBLANK(TblPosCalcMain[[#This Row],[Select Retirement System]]),"",VLOOKUP(TblPosCalcMain[[#This Row],[Select Retirement System]],TblRetirementOPEBs[],10,FALSE))</f>
        <v/>
      </c>
      <c r="AT57" s="30" t="str">
        <f>IF(ISBLANK(TblPosCalcMain[[#This Row],[Select Retirement System]]),"",VLOOKUP(TblPosCalcMain[[#This Row],[Select Retirement System]],TblRetirementOPEBs[],11,FALSE))</f>
        <v/>
      </c>
      <c r="AU57" s="30" t="str">
        <f>IF(ISBLANK(TblPosCalcMain[[#This Row],[Select Retirement System]]),"",VLOOKUP(TblPosCalcMain[[#This Row],[Select Retirement System]],TblRetirementOPEBs[],12,FALSE))</f>
        <v/>
      </c>
      <c r="AV57" s="37" t="str">
        <f>IF(ISBLANK(TblPosCalcMain[[#This Row],[Select Retirement System]]),"",VLOOKUP(TblPosCalcMain[[#This Row],[Select Retirement System]],TblRetirementOPEBs[],2,FALSE))</f>
        <v/>
      </c>
      <c r="AW57" s="30" t="str">
        <f>IF(ISBLANK(TblPosCalcMain[[#This Row],[Select Retirement System]]),"",VLOOKUP(TblPosCalcMain[[#This Row],[Select Retirement System]],TblRetirementOPEBs[],3,FALSE))</f>
        <v/>
      </c>
      <c r="AX57" s="30" t="str">
        <f>IF(ISBLANK(TblPosCalcMain[[#This Row],[Select Retirement System]]),"",VLOOKUP(TblPosCalcMain[[#This Row],[Select Retirement System]],TblRetirementOPEBs[],4,FALSE))</f>
        <v/>
      </c>
      <c r="AY57" s="38" t="str">
        <f>IF(ISBLANK(TblPosCalcMain[[#This Row],[Select Retirement System]]),"",VLOOKUP(TblPosCalcMain[[#This Row],[Select Retirement System]],TblRetirementOPEBs[],13,FALSE))</f>
        <v/>
      </c>
      <c r="AZ57" s="39" t="str">
        <f>IF(ISBLANK(TblPosCalcMain[[#This Row],[Select Retirement System]]),"",VLOOKUP(TblPosCalcMain[[#This Row],[Select Retirement System]],TblRetirementOPEBs[],14,FALSE))</f>
        <v/>
      </c>
      <c r="BA57" s="39" t="str">
        <f>IF(ISBLANK(TblPosCalcMain[[#This Row],[Select Retirement System]]),"",VLOOKUP(TblPosCalcMain[[#This Row],[Select Retirement System]],TblRetirementOPEBs[],15,FALSE))</f>
        <v/>
      </c>
      <c r="BB57" s="38" t="str">
        <f>IF(ISBLANK(TblPosCalcMain[[#This Row],[Select Retirement System]]),"",VLOOKUP(TblPosCalcMain[[#This Row],[Select Retirement System]],TblRetirementOPEBs[],16,FALSE))</f>
        <v/>
      </c>
      <c r="BC57" s="39" t="str">
        <f>IF(ISBLANK(TblPosCalcMain[[#This Row],[Select Retirement System]]),"",VLOOKUP(TblPosCalcMain[[#This Row],[Select Retirement System]],TblRetirementOPEBs[],17,FALSE))</f>
        <v/>
      </c>
      <c r="BD57" s="39" t="str">
        <f>IF(ISBLANK(TblPosCalcMain[[#This Row],[Select Retirement System]]),"",VLOOKUP(TblPosCalcMain[[#This Row],[Select Retirement System]],TblRetirementOPEBs[],18,FALSE))</f>
        <v/>
      </c>
      <c r="BE57" s="38" t="str">
        <f>IF(ISBLANK(TblPosCalcMain[[#This Row],[Select Retirement System]]),"",VLOOKUP(TblPosCalcMain[[#This Row],[Select Retirement System]],TblRetirementOPEBs[],19,FALSE))</f>
        <v/>
      </c>
      <c r="BF57" s="39" t="str">
        <f>IF(ISBLANK(TblPosCalcMain[[#This Row],[Select Retirement System]]),"",VLOOKUP(TblPosCalcMain[[#This Row],[Select Retirement System]],TblRetirementOPEBs[],20,FALSE))</f>
        <v/>
      </c>
      <c r="BG57" s="39" t="str">
        <f>IF(ISBLANK(TblPosCalcMain[[#This Row],[Select Retirement System]]),"",VLOOKUP(TblPosCalcMain[[#This Row],[Select Retirement System]],TblRetirementOPEBs[],21,FALSE))</f>
        <v/>
      </c>
      <c r="BH57" s="29" t="str">
        <f>IF(ISBLANK(TblPosCalcMain[[#This Row],[Select Retirement System]]),"",VLOOKUP(TblPosCalcMain[[#This Row],[Select Retirement System]],TblRetirementOPEBs[],22,FALSE))</f>
        <v/>
      </c>
      <c r="BI57" s="31" t="str">
        <f>IF(ISBLANK(TblPosCalcMain[[#This Row],[Select Retirement System]]),"",VLOOKUP(TblPosCalcMain[[#This Row],[Select Retirement System]],TblRetirementOPEBs[],23,FALSE))</f>
        <v/>
      </c>
      <c r="BJ57" s="31" t="str">
        <f>IF(ISBLANK(TblPosCalcMain[[#This Row],[Select Retirement System]]),"",VLOOKUP(TblPosCalcMain[[#This Row],[Select Retirement System]],TblRetirementOPEBs[],24,FALSE))</f>
        <v/>
      </c>
      <c r="BK57" s="29" t="str">
        <f>IF(ISBLANK(TblPosCalcMain[[#This Row],[Select Health Plan]]),"",VLOOKUP(TblPosCalcMain[[#This Row],[Select Health Plan]],TblHealthPlans[],4,FALSE))</f>
        <v/>
      </c>
      <c r="BL57" s="26" t="str">
        <f>IF(ISBLANK(TblPosCalcMain[[#This Row],[Select Health Plan]]),"",VLOOKUP(TblPosCalcMain[[#This Row],[Select Health Plan]],TblHealthPlans[],5,FALSE))</f>
        <v/>
      </c>
      <c r="BM57" s="26" t="str">
        <f>IF(ISBLANK(TblPosCalcMain[[#This Row],[Select Health Plan]]),"",VLOOKUP(TblPosCalcMain[[#This Row],[Select Health Plan]],TblHealthPlans[],6,FALSE))</f>
        <v/>
      </c>
    </row>
    <row r="58" spans="3:65" x14ac:dyDescent="0.35">
      <c r="C58" s="9"/>
      <c r="D58" s="40"/>
      <c r="E58" s="40"/>
      <c r="F58" s="9"/>
      <c r="G58" s="9"/>
      <c r="H58" s="17"/>
      <c r="I58" s="26"/>
      <c r="J58" s="9"/>
      <c r="K58" s="17"/>
      <c r="L58" s="17"/>
      <c r="M58" s="25"/>
      <c r="N58" s="25"/>
      <c r="O58" s="26">
        <f>ROUND(TblPosCalcMain[[#This Row],[Enter Position Count Year 1]]*TblPosCalcMain[[#This Row],[Enter Annual Salary]]*(TblPosCalcMain[[#This Row],[Enter Pay Periods Year 1]]/24),0)</f>
        <v>0</v>
      </c>
      <c r="P58" s="26">
        <f>ROUND(TblPosCalcMain[[#This Row],[Enter Position Count Year 2]]*TblPosCalcMain[[#This Row],[Enter Annual Salary]]*(TblPosCalcMain[[#This Row],[Enter Pay Periods Year 2]]/24),0)</f>
        <v>0</v>
      </c>
      <c r="Q58"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58"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58" s="26">
        <f>IF(TblPosCalcMain[[#This Row],[Salary Cost Yr1]]=0,0,ROUND(TblPosCalcMain[[#This Row],[Salary Cost Yr1]]*TblPosCalcMain[[#This Row],[Medicare Rate Yr1]],0))</f>
        <v>0</v>
      </c>
      <c r="T58" s="26">
        <f>IF(TblPosCalcMain[[#This Row],[Salary Cost Yr2]]=0,0,ROUND(TblPosCalcMain[[#This Row],[Salary Cost Yr2]]*TblPosCalcMain[[#This Row],[Medicare Rate Yr2]],0))</f>
        <v>0</v>
      </c>
      <c r="U58" s="26">
        <f>IF(TblPosCalcMain[[#This Row],[Salary Cost Yr1]]=0,0,ROUND(TblPosCalcMain[[#This Row],[Salary Cost Yr1]]*TblPosCalcMain[[#This Row],[Retirement Rate Yr1]],0))</f>
        <v>0</v>
      </c>
      <c r="V58" s="26">
        <f>IF(TblPosCalcMain[[#This Row],[Salary Cost Yr2]]=0,0,ROUND(TblPosCalcMain[[#This Row],[Salary Cost Yr2]]*TblPosCalcMain[[#This Row],[Retirement Rate Yr2]],0))</f>
        <v>0</v>
      </c>
      <c r="W58" s="26">
        <f>IF(TblPosCalcMain[[#This Row],[Salary Cost Yr1]]=0,0,ROUND(TblPosCalcMain[[#This Row],[Salary Cost Yr1]]*TblPosCalcMain[[#This Row],[Group Life Rate Yr1]],0))</f>
        <v>0</v>
      </c>
      <c r="X58" s="26">
        <f>IF(TblPosCalcMain[[#This Row],[Salary Cost Yr2]]=0,0,ROUND(TblPosCalcMain[[#This Row],[Salary Cost Yr2]]*TblPosCalcMain[[#This Row],[Group Life Rate Yr2]],0))</f>
        <v>0</v>
      </c>
      <c r="Y58" s="26">
        <f>IF(TblPosCalcMain[[#This Row],[Salary Cost Yr1]]=0,0,ROUND(TblPosCalcMain[[#This Row],[Salary Cost Yr1]]*TblPosCalcMain[[#This Row],[Retiree Health Cred Rate Yr1]],0))</f>
        <v>0</v>
      </c>
      <c r="Z58" s="26">
        <f>IF(TblPosCalcMain[[#This Row],[Salary Cost Yr2]]=0,0,ROUND(TblPosCalcMain[[#This Row],[Salary Cost Yr2]]*TblPosCalcMain[[#This Row],[Retiree Health Cred Rate Yr2]],0))</f>
        <v>0</v>
      </c>
      <c r="AA58" s="26">
        <f>IF(TblPosCalcMain[[#This Row],[Salary Cost Yr1]]=0,0,ROUND(TblPosCalcMain[[#This Row],[Salary Cost Yr1]]*TblPosCalcMain[[#This Row],[Disability Rate Yr1]],0))</f>
        <v>0</v>
      </c>
      <c r="AB58" s="26">
        <f>IF(TblPosCalcMain[[#This Row],[Salary Cost Yr2]]=0,0,ROUND(TblPosCalcMain[[#This Row],[Salary Cost Yr2]]*TblPosCalcMain[[#This Row],[Disability Rate Yr2]],0))</f>
        <v>0</v>
      </c>
      <c r="AC58" s="26">
        <f>IF(TblPosCalcMain[[#This Row],[Deferred Comp Participant?]]="Yes",ROUND((TblPosCalcMain[[#This Row],[Enter Pay Periods Year 1]]*TblPosCalcMain[[#This Row],[Deferred Comp Match  Per Pay Period Yr1]])*TblPosCalcMain[[#This Row],[Enter Position Count Year 1]],0),0)</f>
        <v>0</v>
      </c>
      <c r="AD58" s="26">
        <f>IF(TblPosCalcMain[[#This Row],[Deferred Comp Participant?]]="Yes",ROUND((TblPosCalcMain[[#This Row],[Enter Pay Periods Year 2]]*TblPosCalcMain[[#This Row],[Deferred Comp Match  Per Pay Period Yr2]])*TblPosCalcMain[[#This Row],[Enter Position Count Year 2]],0),0)</f>
        <v>0</v>
      </c>
      <c r="AE58" s="26">
        <f>IF(ISBLANK(TblPosCalcMain[[#This Row],[Select Health Plan]]),0,ROUND(((TblPosCalcMain[[#This Row],[Health Insurance Premium Yr1]]/24)*TblPosCalcMain[[#This Row],[Enter Pay Periods Year 1]])*TblPosCalcMain[[#This Row],[Enter Position Count Year 1]],0))</f>
        <v>0</v>
      </c>
      <c r="AF58" s="26">
        <f>IF(ISBLANK(TblPosCalcMain[[#This Row],[Select Health Plan]]),0,ROUND(((TblPosCalcMain[[#This Row],[Health Insurance Premium Yr2]]/24)*TblPosCalcMain[[#This Row],[Enter Pay Periods Year 2]])*TblPosCalcMain[[#This Row],[Enter Position Count Year 2]],0))</f>
        <v>0</v>
      </c>
      <c r="AG58"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58"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58"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58"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58" s="29" t="str">
        <f>IF(ISBLANK(TblPosCalcMain[[#This Row],[Select Salary Subobject]]),"",VLOOKUP(TblPosCalcMain[[#This Row],[Select Salary Subobject]],TblSalarySubobjects[],2,FALSE))</f>
        <v/>
      </c>
      <c r="AL58" s="29" t="str">
        <f>IF(ISBLANK(TblPosCalcMain[[#This Row],[Select Salary Subobject]]),"",VLOOKUP(TblPosCalcMain[[#This Row],[Select Salary Subobject]],TblSalarySubobjects[],4,FALSE))</f>
        <v/>
      </c>
      <c r="AM58" s="29" t="str">
        <f>IF(ISBLANK(TblPosCalcMain[[#This Row],[Select Salary Subobject]]),"",VLOOKUP(TblPosCalcMain[[#This Row],[Select Salary Subobject]],TblSalarySubobjects[],5,FALSE))</f>
        <v/>
      </c>
      <c r="AN58" s="29" t="str">
        <f>IF(ISBLANK(TblPosCalcMain[[#This Row],[Select Retirement System]]),"",VLOOKUP(TblPosCalcMain[[#This Row],[Select Retirement System]],TblRetirementOPEBs[],5,FALSE))</f>
        <v/>
      </c>
      <c r="AO58" s="30" t="str">
        <f>IF(ISBLANK(TblPosCalcMain[[#This Row],[Select Retirement System]]),"",VLOOKUP(TblPosCalcMain[[#This Row],[Select Retirement System]],TblRetirementOPEBs[],6,FALSE))</f>
        <v/>
      </c>
      <c r="AP58" s="30" t="str">
        <f>IF(ISBLANK(TblPosCalcMain[[#This Row],[Select Retirement System]]),"",VLOOKUP(TblPosCalcMain[[#This Row],[Select Retirement System]],TblRetirementOPEBs[],7,FALSE))</f>
        <v/>
      </c>
      <c r="AQ58" s="31" t="str">
        <f>IF(ISBLANK(TblPosCalcMain[[#This Row],[Select Retirement System]]),"",VLOOKUP(TblPosCalcMain[[#This Row],[Select Retirement System]],TblRetirementOPEBs[],8,FALSE))</f>
        <v/>
      </c>
      <c r="AR58" s="31" t="str">
        <f>IF(ISBLANK(TblPosCalcMain[[#This Row],[Select Retirement System]]),"",VLOOKUP(TblPosCalcMain[[#This Row],[Select Retirement System]],TblRetirementOPEBs[],9,FALSE))</f>
        <v/>
      </c>
      <c r="AS58" s="37" t="str">
        <f>IF(ISBLANK(TblPosCalcMain[[#This Row],[Select Retirement System]]),"",VLOOKUP(TblPosCalcMain[[#This Row],[Select Retirement System]],TblRetirementOPEBs[],10,FALSE))</f>
        <v/>
      </c>
      <c r="AT58" s="30" t="str">
        <f>IF(ISBLANK(TblPosCalcMain[[#This Row],[Select Retirement System]]),"",VLOOKUP(TblPosCalcMain[[#This Row],[Select Retirement System]],TblRetirementOPEBs[],11,FALSE))</f>
        <v/>
      </c>
      <c r="AU58" s="30" t="str">
        <f>IF(ISBLANK(TblPosCalcMain[[#This Row],[Select Retirement System]]),"",VLOOKUP(TblPosCalcMain[[#This Row],[Select Retirement System]],TblRetirementOPEBs[],12,FALSE))</f>
        <v/>
      </c>
      <c r="AV58" s="37" t="str">
        <f>IF(ISBLANK(TblPosCalcMain[[#This Row],[Select Retirement System]]),"",VLOOKUP(TblPosCalcMain[[#This Row],[Select Retirement System]],TblRetirementOPEBs[],2,FALSE))</f>
        <v/>
      </c>
      <c r="AW58" s="30" t="str">
        <f>IF(ISBLANK(TblPosCalcMain[[#This Row],[Select Retirement System]]),"",VLOOKUP(TblPosCalcMain[[#This Row],[Select Retirement System]],TblRetirementOPEBs[],3,FALSE))</f>
        <v/>
      </c>
      <c r="AX58" s="30" t="str">
        <f>IF(ISBLANK(TblPosCalcMain[[#This Row],[Select Retirement System]]),"",VLOOKUP(TblPosCalcMain[[#This Row],[Select Retirement System]],TblRetirementOPEBs[],4,FALSE))</f>
        <v/>
      </c>
      <c r="AY58" s="38" t="str">
        <f>IF(ISBLANK(TblPosCalcMain[[#This Row],[Select Retirement System]]),"",VLOOKUP(TblPosCalcMain[[#This Row],[Select Retirement System]],TblRetirementOPEBs[],13,FALSE))</f>
        <v/>
      </c>
      <c r="AZ58" s="39" t="str">
        <f>IF(ISBLANK(TblPosCalcMain[[#This Row],[Select Retirement System]]),"",VLOOKUP(TblPosCalcMain[[#This Row],[Select Retirement System]],TblRetirementOPEBs[],14,FALSE))</f>
        <v/>
      </c>
      <c r="BA58" s="39" t="str">
        <f>IF(ISBLANK(TblPosCalcMain[[#This Row],[Select Retirement System]]),"",VLOOKUP(TblPosCalcMain[[#This Row],[Select Retirement System]],TblRetirementOPEBs[],15,FALSE))</f>
        <v/>
      </c>
      <c r="BB58" s="38" t="str">
        <f>IF(ISBLANK(TblPosCalcMain[[#This Row],[Select Retirement System]]),"",VLOOKUP(TblPosCalcMain[[#This Row],[Select Retirement System]],TblRetirementOPEBs[],16,FALSE))</f>
        <v/>
      </c>
      <c r="BC58" s="39" t="str">
        <f>IF(ISBLANK(TblPosCalcMain[[#This Row],[Select Retirement System]]),"",VLOOKUP(TblPosCalcMain[[#This Row],[Select Retirement System]],TblRetirementOPEBs[],17,FALSE))</f>
        <v/>
      </c>
      <c r="BD58" s="39" t="str">
        <f>IF(ISBLANK(TblPosCalcMain[[#This Row],[Select Retirement System]]),"",VLOOKUP(TblPosCalcMain[[#This Row],[Select Retirement System]],TblRetirementOPEBs[],18,FALSE))</f>
        <v/>
      </c>
      <c r="BE58" s="38" t="str">
        <f>IF(ISBLANK(TblPosCalcMain[[#This Row],[Select Retirement System]]),"",VLOOKUP(TblPosCalcMain[[#This Row],[Select Retirement System]],TblRetirementOPEBs[],19,FALSE))</f>
        <v/>
      </c>
      <c r="BF58" s="39" t="str">
        <f>IF(ISBLANK(TblPosCalcMain[[#This Row],[Select Retirement System]]),"",VLOOKUP(TblPosCalcMain[[#This Row],[Select Retirement System]],TblRetirementOPEBs[],20,FALSE))</f>
        <v/>
      </c>
      <c r="BG58" s="39" t="str">
        <f>IF(ISBLANK(TblPosCalcMain[[#This Row],[Select Retirement System]]),"",VLOOKUP(TblPosCalcMain[[#This Row],[Select Retirement System]],TblRetirementOPEBs[],21,FALSE))</f>
        <v/>
      </c>
      <c r="BH58" s="29" t="str">
        <f>IF(ISBLANK(TblPosCalcMain[[#This Row],[Select Retirement System]]),"",VLOOKUP(TblPosCalcMain[[#This Row],[Select Retirement System]],TblRetirementOPEBs[],22,FALSE))</f>
        <v/>
      </c>
      <c r="BI58" s="31" t="str">
        <f>IF(ISBLANK(TblPosCalcMain[[#This Row],[Select Retirement System]]),"",VLOOKUP(TblPosCalcMain[[#This Row],[Select Retirement System]],TblRetirementOPEBs[],23,FALSE))</f>
        <v/>
      </c>
      <c r="BJ58" s="31" t="str">
        <f>IF(ISBLANK(TblPosCalcMain[[#This Row],[Select Retirement System]]),"",VLOOKUP(TblPosCalcMain[[#This Row],[Select Retirement System]],TblRetirementOPEBs[],24,FALSE))</f>
        <v/>
      </c>
      <c r="BK58" s="29" t="str">
        <f>IF(ISBLANK(TblPosCalcMain[[#This Row],[Select Health Plan]]),"",VLOOKUP(TblPosCalcMain[[#This Row],[Select Health Plan]],TblHealthPlans[],4,FALSE))</f>
        <v/>
      </c>
      <c r="BL58" s="26" t="str">
        <f>IF(ISBLANK(TblPosCalcMain[[#This Row],[Select Health Plan]]),"",VLOOKUP(TblPosCalcMain[[#This Row],[Select Health Plan]],TblHealthPlans[],5,FALSE))</f>
        <v/>
      </c>
      <c r="BM58" s="26" t="str">
        <f>IF(ISBLANK(TblPosCalcMain[[#This Row],[Select Health Plan]]),"",VLOOKUP(TblPosCalcMain[[#This Row],[Select Health Plan]],TblHealthPlans[],6,FALSE))</f>
        <v/>
      </c>
    </row>
    <row r="59" spans="3:65" x14ac:dyDescent="0.35">
      <c r="C59" s="9"/>
      <c r="D59" s="40"/>
      <c r="E59" s="40"/>
      <c r="F59" s="9"/>
      <c r="G59" s="9"/>
      <c r="H59" s="17"/>
      <c r="I59" s="26"/>
      <c r="J59" s="9"/>
      <c r="K59" s="17"/>
      <c r="L59" s="17"/>
      <c r="M59" s="25"/>
      <c r="N59" s="25"/>
      <c r="O59" s="26">
        <f>ROUND(TblPosCalcMain[[#This Row],[Enter Position Count Year 1]]*TblPosCalcMain[[#This Row],[Enter Annual Salary]]*(TblPosCalcMain[[#This Row],[Enter Pay Periods Year 1]]/24),0)</f>
        <v>0</v>
      </c>
      <c r="P59" s="26">
        <f>ROUND(TblPosCalcMain[[#This Row],[Enter Position Count Year 2]]*TblPosCalcMain[[#This Row],[Enter Annual Salary]]*(TblPosCalcMain[[#This Row],[Enter Pay Periods Year 2]]/24),0)</f>
        <v>0</v>
      </c>
      <c r="Q59"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59"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59" s="26">
        <f>IF(TblPosCalcMain[[#This Row],[Salary Cost Yr1]]=0,0,ROUND(TblPosCalcMain[[#This Row],[Salary Cost Yr1]]*TblPosCalcMain[[#This Row],[Medicare Rate Yr1]],0))</f>
        <v>0</v>
      </c>
      <c r="T59" s="26">
        <f>IF(TblPosCalcMain[[#This Row],[Salary Cost Yr2]]=0,0,ROUND(TblPosCalcMain[[#This Row],[Salary Cost Yr2]]*TblPosCalcMain[[#This Row],[Medicare Rate Yr2]],0))</f>
        <v>0</v>
      </c>
      <c r="U59" s="26">
        <f>IF(TblPosCalcMain[[#This Row],[Salary Cost Yr1]]=0,0,ROUND(TblPosCalcMain[[#This Row],[Salary Cost Yr1]]*TblPosCalcMain[[#This Row],[Retirement Rate Yr1]],0))</f>
        <v>0</v>
      </c>
      <c r="V59" s="26">
        <f>IF(TblPosCalcMain[[#This Row],[Salary Cost Yr2]]=0,0,ROUND(TblPosCalcMain[[#This Row],[Salary Cost Yr2]]*TblPosCalcMain[[#This Row],[Retirement Rate Yr2]],0))</f>
        <v>0</v>
      </c>
      <c r="W59" s="26">
        <f>IF(TblPosCalcMain[[#This Row],[Salary Cost Yr1]]=0,0,ROUND(TblPosCalcMain[[#This Row],[Salary Cost Yr1]]*TblPosCalcMain[[#This Row],[Group Life Rate Yr1]],0))</f>
        <v>0</v>
      </c>
      <c r="X59" s="26">
        <f>IF(TblPosCalcMain[[#This Row],[Salary Cost Yr2]]=0,0,ROUND(TblPosCalcMain[[#This Row],[Salary Cost Yr2]]*TblPosCalcMain[[#This Row],[Group Life Rate Yr2]],0))</f>
        <v>0</v>
      </c>
      <c r="Y59" s="26">
        <f>IF(TblPosCalcMain[[#This Row],[Salary Cost Yr1]]=0,0,ROUND(TblPosCalcMain[[#This Row],[Salary Cost Yr1]]*TblPosCalcMain[[#This Row],[Retiree Health Cred Rate Yr1]],0))</f>
        <v>0</v>
      </c>
      <c r="Z59" s="26">
        <f>IF(TblPosCalcMain[[#This Row],[Salary Cost Yr2]]=0,0,ROUND(TblPosCalcMain[[#This Row],[Salary Cost Yr2]]*TblPosCalcMain[[#This Row],[Retiree Health Cred Rate Yr2]],0))</f>
        <v>0</v>
      </c>
      <c r="AA59" s="26">
        <f>IF(TblPosCalcMain[[#This Row],[Salary Cost Yr1]]=0,0,ROUND(TblPosCalcMain[[#This Row],[Salary Cost Yr1]]*TblPosCalcMain[[#This Row],[Disability Rate Yr1]],0))</f>
        <v>0</v>
      </c>
      <c r="AB59" s="26">
        <f>IF(TblPosCalcMain[[#This Row],[Salary Cost Yr2]]=0,0,ROUND(TblPosCalcMain[[#This Row],[Salary Cost Yr2]]*TblPosCalcMain[[#This Row],[Disability Rate Yr2]],0))</f>
        <v>0</v>
      </c>
      <c r="AC59" s="26">
        <f>IF(TblPosCalcMain[[#This Row],[Deferred Comp Participant?]]="Yes",ROUND((TblPosCalcMain[[#This Row],[Enter Pay Periods Year 1]]*TblPosCalcMain[[#This Row],[Deferred Comp Match  Per Pay Period Yr1]])*TblPosCalcMain[[#This Row],[Enter Position Count Year 1]],0),0)</f>
        <v>0</v>
      </c>
      <c r="AD59" s="26">
        <f>IF(TblPosCalcMain[[#This Row],[Deferred Comp Participant?]]="Yes",ROUND((TblPosCalcMain[[#This Row],[Enter Pay Periods Year 2]]*TblPosCalcMain[[#This Row],[Deferred Comp Match  Per Pay Period Yr2]])*TblPosCalcMain[[#This Row],[Enter Position Count Year 2]],0),0)</f>
        <v>0</v>
      </c>
      <c r="AE59" s="26">
        <f>IF(ISBLANK(TblPosCalcMain[[#This Row],[Select Health Plan]]),0,ROUND(((TblPosCalcMain[[#This Row],[Health Insurance Premium Yr1]]/24)*TblPosCalcMain[[#This Row],[Enter Pay Periods Year 1]])*TblPosCalcMain[[#This Row],[Enter Position Count Year 1]],0))</f>
        <v>0</v>
      </c>
      <c r="AF59" s="26">
        <f>IF(ISBLANK(TblPosCalcMain[[#This Row],[Select Health Plan]]),0,ROUND(((TblPosCalcMain[[#This Row],[Health Insurance Premium Yr2]]/24)*TblPosCalcMain[[#This Row],[Enter Pay Periods Year 2]])*TblPosCalcMain[[#This Row],[Enter Position Count Year 2]],0))</f>
        <v>0</v>
      </c>
      <c r="AG59"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59"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59"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59"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59" s="29" t="str">
        <f>IF(ISBLANK(TblPosCalcMain[[#This Row],[Select Salary Subobject]]),"",VLOOKUP(TblPosCalcMain[[#This Row],[Select Salary Subobject]],TblSalarySubobjects[],2,FALSE))</f>
        <v/>
      </c>
      <c r="AL59" s="29" t="str">
        <f>IF(ISBLANK(TblPosCalcMain[[#This Row],[Select Salary Subobject]]),"",VLOOKUP(TblPosCalcMain[[#This Row],[Select Salary Subobject]],TblSalarySubobjects[],4,FALSE))</f>
        <v/>
      </c>
      <c r="AM59" s="29" t="str">
        <f>IF(ISBLANK(TblPosCalcMain[[#This Row],[Select Salary Subobject]]),"",VLOOKUP(TblPosCalcMain[[#This Row],[Select Salary Subobject]],TblSalarySubobjects[],5,FALSE))</f>
        <v/>
      </c>
      <c r="AN59" s="29" t="str">
        <f>IF(ISBLANK(TblPosCalcMain[[#This Row],[Select Retirement System]]),"",VLOOKUP(TblPosCalcMain[[#This Row],[Select Retirement System]],TblRetirementOPEBs[],5,FALSE))</f>
        <v/>
      </c>
      <c r="AO59" s="30" t="str">
        <f>IF(ISBLANK(TblPosCalcMain[[#This Row],[Select Retirement System]]),"",VLOOKUP(TblPosCalcMain[[#This Row],[Select Retirement System]],TblRetirementOPEBs[],6,FALSE))</f>
        <v/>
      </c>
      <c r="AP59" s="30" t="str">
        <f>IF(ISBLANK(TblPosCalcMain[[#This Row],[Select Retirement System]]),"",VLOOKUP(TblPosCalcMain[[#This Row],[Select Retirement System]],TblRetirementOPEBs[],7,FALSE))</f>
        <v/>
      </c>
      <c r="AQ59" s="31" t="str">
        <f>IF(ISBLANK(TblPosCalcMain[[#This Row],[Select Retirement System]]),"",VLOOKUP(TblPosCalcMain[[#This Row],[Select Retirement System]],TblRetirementOPEBs[],8,FALSE))</f>
        <v/>
      </c>
      <c r="AR59" s="31" t="str">
        <f>IF(ISBLANK(TblPosCalcMain[[#This Row],[Select Retirement System]]),"",VLOOKUP(TblPosCalcMain[[#This Row],[Select Retirement System]],TblRetirementOPEBs[],9,FALSE))</f>
        <v/>
      </c>
      <c r="AS59" s="37" t="str">
        <f>IF(ISBLANK(TblPosCalcMain[[#This Row],[Select Retirement System]]),"",VLOOKUP(TblPosCalcMain[[#This Row],[Select Retirement System]],TblRetirementOPEBs[],10,FALSE))</f>
        <v/>
      </c>
      <c r="AT59" s="30" t="str">
        <f>IF(ISBLANK(TblPosCalcMain[[#This Row],[Select Retirement System]]),"",VLOOKUP(TblPosCalcMain[[#This Row],[Select Retirement System]],TblRetirementOPEBs[],11,FALSE))</f>
        <v/>
      </c>
      <c r="AU59" s="30" t="str">
        <f>IF(ISBLANK(TblPosCalcMain[[#This Row],[Select Retirement System]]),"",VLOOKUP(TblPosCalcMain[[#This Row],[Select Retirement System]],TblRetirementOPEBs[],12,FALSE))</f>
        <v/>
      </c>
      <c r="AV59" s="37" t="str">
        <f>IF(ISBLANK(TblPosCalcMain[[#This Row],[Select Retirement System]]),"",VLOOKUP(TblPosCalcMain[[#This Row],[Select Retirement System]],TblRetirementOPEBs[],2,FALSE))</f>
        <v/>
      </c>
      <c r="AW59" s="30" t="str">
        <f>IF(ISBLANK(TblPosCalcMain[[#This Row],[Select Retirement System]]),"",VLOOKUP(TblPosCalcMain[[#This Row],[Select Retirement System]],TblRetirementOPEBs[],3,FALSE))</f>
        <v/>
      </c>
      <c r="AX59" s="30" t="str">
        <f>IF(ISBLANK(TblPosCalcMain[[#This Row],[Select Retirement System]]),"",VLOOKUP(TblPosCalcMain[[#This Row],[Select Retirement System]],TblRetirementOPEBs[],4,FALSE))</f>
        <v/>
      </c>
      <c r="AY59" s="38" t="str">
        <f>IF(ISBLANK(TblPosCalcMain[[#This Row],[Select Retirement System]]),"",VLOOKUP(TblPosCalcMain[[#This Row],[Select Retirement System]],TblRetirementOPEBs[],13,FALSE))</f>
        <v/>
      </c>
      <c r="AZ59" s="39" t="str">
        <f>IF(ISBLANK(TblPosCalcMain[[#This Row],[Select Retirement System]]),"",VLOOKUP(TblPosCalcMain[[#This Row],[Select Retirement System]],TblRetirementOPEBs[],14,FALSE))</f>
        <v/>
      </c>
      <c r="BA59" s="39" t="str">
        <f>IF(ISBLANK(TblPosCalcMain[[#This Row],[Select Retirement System]]),"",VLOOKUP(TblPosCalcMain[[#This Row],[Select Retirement System]],TblRetirementOPEBs[],15,FALSE))</f>
        <v/>
      </c>
      <c r="BB59" s="38" t="str">
        <f>IF(ISBLANK(TblPosCalcMain[[#This Row],[Select Retirement System]]),"",VLOOKUP(TblPosCalcMain[[#This Row],[Select Retirement System]],TblRetirementOPEBs[],16,FALSE))</f>
        <v/>
      </c>
      <c r="BC59" s="39" t="str">
        <f>IF(ISBLANK(TblPosCalcMain[[#This Row],[Select Retirement System]]),"",VLOOKUP(TblPosCalcMain[[#This Row],[Select Retirement System]],TblRetirementOPEBs[],17,FALSE))</f>
        <v/>
      </c>
      <c r="BD59" s="39" t="str">
        <f>IF(ISBLANK(TblPosCalcMain[[#This Row],[Select Retirement System]]),"",VLOOKUP(TblPosCalcMain[[#This Row],[Select Retirement System]],TblRetirementOPEBs[],18,FALSE))</f>
        <v/>
      </c>
      <c r="BE59" s="38" t="str">
        <f>IF(ISBLANK(TblPosCalcMain[[#This Row],[Select Retirement System]]),"",VLOOKUP(TblPosCalcMain[[#This Row],[Select Retirement System]],TblRetirementOPEBs[],19,FALSE))</f>
        <v/>
      </c>
      <c r="BF59" s="39" t="str">
        <f>IF(ISBLANK(TblPosCalcMain[[#This Row],[Select Retirement System]]),"",VLOOKUP(TblPosCalcMain[[#This Row],[Select Retirement System]],TblRetirementOPEBs[],20,FALSE))</f>
        <v/>
      </c>
      <c r="BG59" s="39" t="str">
        <f>IF(ISBLANK(TblPosCalcMain[[#This Row],[Select Retirement System]]),"",VLOOKUP(TblPosCalcMain[[#This Row],[Select Retirement System]],TblRetirementOPEBs[],21,FALSE))</f>
        <v/>
      </c>
      <c r="BH59" s="29" t="str">
        <f>IF(ISBLANK(TblPosCalcMain[[#This Row],[Select Retirement System]]),"",VLOOKUP(TblPosCalcMain[[#This Row],[Select Retirement System]],TblRetirementOPEBs[],22,FALSE))</f>
        <v/>
      </c>
      <c r="BI59" s="31" t="str">
        <f>IF(ISBLANK(TblPosCalcMain[[#This Row],[Select Retirement System]]),"",VLOOKUP(TblPosCalcMain[[#This Row],[Select Retirement System]],TblRetirementOPEBs[],23,FALSE))</f>
        <v/>
      </c>
      <c r="BJ59" s="31" t="str">
        <f>IF(ISBLANK(TblPosCalcMain[[#This Row],[Select Retirement System]]),"",VLOOKUP(TblPosCalcMain[[#This Row],[Select Retirement System]],TblRetirementOPEBs[],24,FALSE))</f>
        <v/>
      </c>
      <c r="BK59" s="29" t="str">
        <f>IF(ISBLANK(TblPosCalcMain[[#This Row],[Select Health Plan]]),"",VLOOKUP(TblPosCalcMain[[#This Row],[Select Health Plan]],TblHealthPlans[],4,FALSE))</f>
        <v/>
      </c>
      <c r="BL59" s="26" t="str">
        <f>IF(ISBLANK(TblPosCalcMain[[#This Row],[Select Health Plan]]),"",VLOOKUP(TblPosCalcMain[[#This Row],[Select Health Plan]],TblHealthPlans[],5,FALSE))</f>
        <v/>
      </c>
      <c r="BM59" s="26" t="str">
        <f>IF(ISBLANK(TblPosCalcMain[[#This Row],[Select Health Plan]]),"",VLOOKUP(TblPosCalcMain[[#This Row],[Select Health Plan]],TblHealthPlans[],6,FALSE))</f>
        <v/>
      </c>
    </row>
    <row r="60" spans="3:65" x14ac:dyDescent="0.35">
      <c r="C60" s="9"/>
      <c r="D60" s="40"/>
      <c r="E60" s="40"/>
      <c r="F60" s="9"/>
      <c r="G60" s="9"/>
      <c r="H60" s="17"/>
      <c r="I60" s="26"/>
      <c r="J60" s="9"/>
      <c r="K60" s="17"/>
      <c r="L60" s="17"/>
      <c r="M60" s="25"/>
      <c r="N60" s="25"/>
      <c r="O60" s="26">
        <f>ROUND(TblPosCalcMain[[#This Row],[Enter Position Count Year 1]]*TblPosCalcMain[[#This Row],[Enter Annual Salary]]*(TblPosCalcMain[[#This Row],[Enter Pay Periods Year 1]]/24),0)</f>
        <v>0</v>
      </c>
      <c r="P60" s="26">
        <f>ROUND(TblPosCalcMain[[#This Row],[Enter Position Count Year 2]]*TblPosCalcMain[[#This Row],[Enter Annual Salary]]*(TblPosCalcMain[[#This Row],[Enter Pay Periods Year 2]]/24),0)</f>
        <v>0</v>
      </c>
      <c r="Q60"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60"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60" s="26">
        <f>IF(TblPosCalcMain[[#This Row],[Salary Cost Yr1]]=0,0,ROUND(TblPosCalcMain[[#This Row],[Salary Cost Yr1]]*TblPosCalcMain[[#This Row],[Medicare Rate Yr1]],0))</f>
        <v>0</v>
      </c>
      <c r="T60" s="26">
        <f>IF(TblPosCalcMain[[#This Row],[Salary Cost Yr2]]=0,0,ROUND(TblPosCalcMain[[#This Row],[Salary Cost Yr2]]*TblPosCalcMain[[#This Row],[Medicare Rate Yr2]],0))</f>
        <v>0</v>
      </c>
      <c r="U60" s="26">
        <f>IF(TblPosCalcMain[[#This Row],[Salary Cost Yr1]]=0,0,ROUND(TblPosCalcMain[[#This Row],[Salary Cost Yr1]]*TblPosCalcMain[[#This Row],[Retirement Rate Yr1]],0))</f>
        <v>0</v>
      </c>
      <c r="V60" s="26">
        <f>IF(TblPosCalcMain[[#This Row],[Salary Cost Yr2]]=0,0,ROUND(TblPosCalcMain[[#This Row],[Salary Cost Yr2]]*TblPosCalcMain[[#This Row],[Retirement Rate Yr2]],0))</f>
        <v>0</v>
      </c>
      <c r="W60" s="26">
        <f>IF(TblPosCalcMain[[#This Row],[Salary Cost Yr1]]=0,0,ROUND(TblPosCalcMain[[#This Row],[Salary Cost Yr1]]*TblPosCalcMain[[#This Row],[Group Life Rate Yr1]],0))</f>
        <v>0</v>
      </c>
      <c r="X60" s="26">
        <f>IF(TblPosCalcMain[[#This Row],[Salary Cost Yr2]]=0,0,ROUND(TblPosCalcMain[[#This Row],[Salary Cost Yr2]]*TblPosCalcMain[[#This Row],[Group Life Rate Yr2]],0))</f>
        <v>0</v>
      </c>
      <c r="Y60" s="26">
        <f>IF(TblPosCalcMain[[#This Row],[Salary Cost Yr1]]=0,0,ROUND(TblPosCalcMain[[#This Row],[Salary Cost Yr1]]*TblPosCalcMain[[#This Row],[Retiree Health Cred Rate Yr1]],0))</f>
        <v>0</v>
      </c>
      <c r="Z60" s="26">
        <f>IF(TblPosCalcMain[[#This Row],[Salary Cost Yr2]]=0,0,ROUND(TblPosCalcMain[[#This Row],[Salary Cost Yr2]]*TblPosCalcMain[[#This Row],[Retiree Health Cred Rate Yr2]],0))</f>
        <v>0</v>
      </c>
      <c r="AA60" s="26">
        <f>IF(TblPosCalcMain[[#This Row],[Salary Cost Yr1]]=0,0,ROUND(TblPosCalcMain[[#This Row],[Salary Cost Yr1]]*TblPosCalcMain[[#This Row],[Disability Rate Yr1]],0))</f>
        <v>0</v>
      </c>
      <c r="AB60" s="26">
        <f>IF(TblPosCalcMain[[#This Row],[Salary Cost Yr2]]=0,0,ROUND(TblPosCalcMain[[#This Row],[Salary Cost Yr2]]*TblPosCalcMain[[#This Row],[Disability Rate Yr2]],0))</f>
        <v>0</v>
      </c>
      <c r="AC60" s="26">
        <f>IF(TblPosCalcMain[[#This Row],[Deferred Comp Participant?]]="Yes",ROUND((TblPosCalcMain[[#This Row],[Enter Pay Periods Year 1]]*TblPosCalcMain[[#This Row],[Deferred Comp Match  Per Pay Period Yr1]])*TblPosCalcMain[[#This Row],[Enter Position Count Year 1]],0),0)</f>
        <v>0</v>
      </c>
      <c r="AD60" s="26">
        <f>IF(TblPosCalcMain[[#This Row],[Deferred Comp Participant?]]="Yes",ROUND((TblPosCalcMain[[#This Row],[Enter Pay Periods Year 2]]*TblPosCalcMain[[#This Row],[Deferred Comp Match  Per Pay Period Yr2]])*TblPosCalcMain[[#This Row],[Enter Position Count Year 2]],0),0)</f>
        <v>0</v>
      </c>
      <c r="AE60" s="26">
        <f>IF(ISBLANK(TblPosCalcMain[[#This Row],[Select Health Plan]]),0,ROUND(((TblPosCalcMain[[#This Row],[Health Insurance Premium Yr1]]/24)*TblPosCalcMain[[#This Row],[Enter Pay Periods Year 1]])*TblPosCalcMain[[#This Row],[Enter Position Count Year 1]],0))</f>
        <v>0</v>
      </c>
      <c r="AF60" s="26">
        <f>IF(ISBLANK(TblPosCalcMain[[#This Row],[Select Health Plan]]),0,ROUND(((TblPosCalcMain[[#This Row],[Health Insurance Premium Yr2]]/24)*TblPosCalcMain[[#This Row],[Enter Pay Periods Year 2]])*TblPosCalcMain[[#This Row],[Enter Position Count Year 2]],0))</f>
        <v>0</v>
      </c>
      <c r="AG60"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60"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60"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60"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60" s="29" t="str">
        <f>IF(ISBLANK(TblPosCalcMain[[#This Row],[Select Salary Subobject]]),"",VLOOKUP(TblPosCalcMain[[#This Row],[Select Salary Subobject]],TblSalarySubobjects[],2,FALSE))</f>
        <v/>
      </c>
      <c r="AL60" s="29" t="str">
        <f>IF(ISBLANK(TblPosCalcMain[[#This Row],[Select Salary Subobject]]),"",VLOOKUP(TblPosCalcMain[[#This Row],[Select Salary Subobject]],TblSalarySubobjects[],4,FALSE))</f>
        <v/>
      </c>
      <c r="AM60" s="29" t="str">
        <f>IF(ISBLANK(TblPosCalcMain[[#This Row],[Select Salary Subobject]]),"",VLOOKUP(TblPosCalcMain[[#This Row],[Select Salary Subobject]],TblSalarySubobjects[],5,FALSE))</f>
        <v/>
      </c>
      <c r="AN60" s="29" t="str">
        <f>IF(ISBLANK(TblPosCalcMain[[#This Row],[Select Retirement System]]),"",VLOOKUP(TblPosCalcMain[[#This Row],[Select Retirement System]],TblRetirementOPEBs[],5,FALSE))</f>
        <v/>
      </c>
      <c r="AO60" s="30" t="str">
        <f>IF(ISBLANK(TblPosCalcMain[[#This Row],[Select Retirement System]]),"",VLOOKUP(TblPosCalcMain[[#This Row],[Select Retirement System]],TblRetirementOPEBs[],6,FALSE))</f>
        <v/>
      </c>
      <c r="AP60" s="30" t="str">
        <f>IF(ISBLANK(TblPosCalcMain[[#This Row],[Select Retirement System]]),"",VLOOKUP(TblPosCalcMain[[#This Row],[Select Retirement System]],TblRetirementOPEBs[],7,FALSE))</f>
        <v/>
      </c>
      <c r="AQ60" s="31" t="str">
        <f>IF(ISBLANK(TblPosCalcMain[[#This Row],[Select Retirement System]]),"",VLOOKUP(TblPosCalcMain[[#This Row],[Select Retirement System]],TblRetirementOPEBs[],8,FALSE))</f>
        <v/>
      </c>
      <c r="AR60" s="31" t="str">
        <f>IF(ISBLANK(TblPosCalcMain[[#This Row],[Select Retirement System]]),"",VLOOKUP(TblPosCalcMain[[#This Row],[Select Retirement System]],TblRetirementOPEBs[],9,FALSE))</f>
        <v/>
      </c>
      <c r="AS60" s="37" t="str">
        <f>IF(ISBLANK(TblPosCalcMain[[#This Row],[Select Retirement System]]),"",VLOOKUP(TblPosCalcMain[[#This Row],[Select Retirement System]],TblRetirementOPEBs[],10,FALSE))</f>
        <v/>
      </c>
      <c r="AT60" s="30" t="str">
        <f>IF(ISBLANK(TblPosCalcMain[[#This Row],[Select Retirement System]]),"",VLOOKUP(TblPosCalcMain[[#This Row],[Select Retirement System]],TblRetirementOPEBs[],11,FALSE))</f>
        <v/>
      </c>
      <c r="AU60" s="30" t="str">
        <f>IF(ISBLANK(TblPosCalcMain[[#This Row],[Select Retirement System]]),"",VLOOKUP(TblPosCalcMain[[#This Row],[Select Retirement System]],TblRetirementOPEBs[],12,FALSE))</f>
        <v/>
      </c>
      <c r="AV60" s="37" t="str">
        <f>IF(ISBLANK(TblPosCalcMain[[#This Row],[Select Retirement System]]),"",VLOOKUP(TblPosCalcMain[[#This Row],[Select Retirement System]],TblRetirementOPEBs[],2,FALSE))</f>
        <v/>
      </c>
      <c r="AW60" s="30" t="str">
        <f>IF(ISBLANK(TblPosCalcMain[[#This Row],[Select Retirement System]]),"",VLOOKUP(TblPosCalcMain[[#This Row],[Select Retirement System]],TblRetirementOPEBs[],3,FALSE))</f>
        <v/>
      </c>
      <c r="AX60" s="30" t="str">
        <f>IF(ISBLANK(TblPosCalcMain[[#This Row],[Select Retirement System]]),"",VLOOKUP(TblPosCalcMain[[#This Row],[Select Retirement System]],TblRetirementOPEBs[],4,FALSE))</f>
        <v/>
      </c>
      <c r="AY60" s="38" t="str">
        <f>IF(ISBLANK(TblPosCalcMain[[#This Row],[Select Retirement System]]),"",VLOOKUP(TblPosCalcMain[[#This Row],[Select Retirement System]],TblRetirementOPEBs[],13,FALSE))</f>
        <v/>
      </c>
      <c r="AZ60" s="39" t="str">
        <f>IF(ISBLANK(TblPosCalcMain[[#This Row],[Select Retirement System]]),"",VLOOKUP(TblPosCalcMain[[#This Row],[Select Retirement System]],TblRetirementOPEBs[],14,FALSE))</f>
        <v/>
      </c>
      <c r="BA60" s="39" t="str">
        <f>IF(ISBLANK(TblPosCalcMain[[#This Row],[Select Retirement System]]),"",VLOOKUP(TblPosCalcMain[[#This Row],[Select Retirement System]],TblRetirementOPEBs[],15,FALSE))</f>
        <v/>
      </c>
      <c r="BB60" s="38" t="str">
        <f>IF(ISBLANK(TblPosCalcMain[[#This Row],[Select Retirement System]]),"",VLOOKUP(TblPosCalcMain[[#This Row],[Select Retirement System]],TblRetirementOPEBs[],16,FALSE))</f>
        <v/>
      </c>
      <c r="BC60" s="39" t="str">
        <f>IF(ISBLANK(TblPosCalcMain[[#This Row],[Select Retirement System]]),"",VLOOKUP(TblPosCalcMain[[#This Row],[Select Retirement System]],TblRetirementOPEBs[],17,FALSE))</f>
        <v/>
      </c>
      <c r="BD60" s="39" t="str">
        <f>IF(ISBLANK(TblPosCalcMain[[#This Row],[Select Retirement System]]),"",VLOOKUP(TblPosCalcMain[[#This Row],[Select Retirement System]],TblRetirementOPEBs[],18,FALSE))</f>
        <v/>
      </c>
      <c r="BE60" s="38" t="str">
        <f>IF(ISBLANK(TblPosCalcMain[[#This Row],[Select Retirement System]]),"",VLOOKUP(TblPosCalcMain[[#This Row],[Select Retirement System]],TblRetirementOPEBs[],19,FALSE))</f>
        <v/>
      </c>
      <c r="BF60" s="39" t="str">
        <f>IF(ISBLANK(TblPosCalcMain[[#This Row],[Select Retirement System]]),"",VLOOKUP(TblPosCalcMain[[#This Row],[Select Retirement System]],TblRetirementOPEBs[],20,FALSE))</f>
        <v/>
      </c>
      <c r="BG60" s="39" t="str">
        <f>IF(ISBLANK(TblPosCalcMain[[#This Row],[Select Retirement System]]),"",VLOOKUP(TblPosCalcMain[[#This Row],[Select Retirement System]],TblRetirementOPEBs[],21,FALSE))</f>
        <v/>
      </c>
      <c r="BH60" s="29" t="str">
        <f>IF(ISBLANK(TblPosCalcMain[[#This Row],[Select Retirement System]]),"",VLOOKUP(TblPosCalcMain[[#This Row],[Select Retirement System]],TblRetirementOPEBs[],22,FALSE))</f>
        <v/>
      </c>
      <c r="BI60" s="31" t="str">
        <f>IF(ISBLANK(TblPosCalcMain[[#This Row],[Select Retirement System]]),"",VLOOKUP(TblPosCalcMain[[#This Row],[Select Retirement System]],TblRetirementOPEBs[],23,FALSE))</f>
        <v/>
      </c>
      <c r="BJ60" s="31" t="str">
        <f>IF(ISBLANK(TblPosCalcMain[[#This Row],[Select Retirement System]]),"",VLOOKUP(TblPosCalcMain[[#This Row],[Select Retirement System]],TblRetirementOPEBs[],24,FALSE))</f>
        <v/>
      </c>
      <c r="BK60" s="29" t="str">
        <f>IF(ISBLANK(TblPosCalcMain[[#This Row],[Select Health Plan]]),"",VLOOKUP(TblPosCalcMain[[#This Row],[Select Health Plan]],TblHealthPlans[],4,FALSE))</f>
        <v/>
      </c>
      <c r="BL60" s="26" t="str">
        <f>IF(ISBLANK(TblPosCalcMain[[#This Row],[Select Health Plan]]),"",VLOOKUP(TblPosCalcMain[[#This Row],[Select Health Plan]],TblHealthPlans[],5,FALSE))</f>
        <v/>
      </c>
      <c r="BM60" s="26" t="str">
        <f>IF(ISBLANK(TblPosCalcMain[[#This Row],[Select Health Plan]]),"",VLOOKUP(TblPosCalcMain[[#This Row],[Select Health Plan]],TblHealthPlans[],6,FALSE))</f>
        <v/>
      </c>
    </row>
    <row r="61" spans="3:65" x14ac:dyDescent="0.35">
      <c r="C61" s="9"/>
      <c r="D61" s="40"/>
      <c r="E61" s="40"/>
      <c r="F61" s="9"/>
      <c r="G61" s="9"/>
      <c r="H61" s="17"/>
      <c r="I61" s="26"/>
      <c r="J61" s="9"/>
      <c r="K61" s="17"/>
      <c r="L61" s="17"/>
      <c r="M61" s="25"/>
      <c r="N61" s="25"/>
      <c r="O61" s="26">
        <f>ROUND(TblPosCalcMain[[#This Row],[Enter Position Count Year 1]]*TblPosCalcMain[[#This Row],[Enter Annual Salary]]*(TblPosCalcMain[[#This Row],[Enter Pay Periods Year 1]]/24),0)</f>
        <v>0</v>
      </c>
      <c r="P61" s="26">
        <f>ROUND(TblPosCalcMain[[#This Row],[Enter Position Count Year 2]]*TblPosCalcMain[[#This Row],[Enter Annual Salary]]*(TblPosCalcMain[[#This Row],[Enter Pay Periods Year 2]]/24),0)</f>
        <v>0</v>
      </c>
      <c r="Q61"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61"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61" s="26">
        <f>IF(TblPosCalcMain[[#This Row],[Salary Cost Yr1]]=0,0,ROUND(TblPosCalcMain[[#This Row],[Salary Cost Yr1]]*TblPosCalcMain[[#This Row],[Medicare Rate Yr1]],0))</f>
        <v>0</v>
      </c>
      <c r="T61" s="26">
        <f>IF(TblPosCalcMain[[#This Row],[Salary Cost Yr2]]=0,0,ROUND(TblPosCalcMain[[#This Row],[Salary Cost Yr2]]*TblPosCalcMain[[#This Row],[Medicare Rate Yr2]],0))</f>
        <v>0</v>
      </c>
      <c r="U61" s="26">
        <f>IF(TblPosCalcMain[[#This Row],[Salary Cost Yr1]]=0,0,ROUND(TblPosCalcMain[[#This Row],[Salary Cost Yr1]]*TblPosCalcMain[[#This Row],[Retirement Rate Yr1]],0))</f>
        <v>0</v>
      </c>
      <c r="V61" s="26">
        <f>IF(TblPosCalcMain[[#This Row],[Salary Cost Yr2]]=0,0,ROUND(TblPosCalcMain[[#This Row],[Salary Cost Yr2]]*TblPosCalcMain[[#This Row],[Retirement Rate Yr2]],0))</f>
        <v>0</v>
      </c>
      <c r="W61" s="26">
        <f>IF(TblPosCalcMain[[#This Row],[Salary Cost Yr1]]=0,0,ROUND(TblPosCalcMain[[#This Row],[Salary Cost Yr1]]*TblPosCalcMain[[#This Row],[Group Life Rate Yr1]],0))</f>
        <v>0</v>
      </c>
      <c r="X61" s="26">
        <f>IF(TblPosCalcMain[[#This Row],[Salary Cost Yr2]]=0,0,ROUND(TblPosCalcMain[[#This Row],[Salary Cost Yr2]]*TblPosCalcMain[[#This Row],[Group Life Rate Yr2]],0))</f>
        <v>0</v>
      </c>
      <c r="Y61" s="26">
        <f>IF(TblPosCalcMain[[#This Row],[Salary Cost Yr1]]=0,0,ROUND(TblPosCalcMain[[#This Row],[Salary Cost Yr1]]*TblPosCalcMain[[#This Row],[Retiree Health Cred Rate Yr1]],0))</f>
        <v>0</v>
      </c>
      <c r="Z61" s="26">
        <f>IF(TblPosCalcMain[[#This Row],[Salary Cost Yr2]]=0,0,ROUND(TblPosCalcMain[[#This Row],[Salary Cost Yr2]]*TblPosCalcMain[[#This Row],[Retiree Health Cred Rate Yr2]],0))</f>
        <v>0</v>
      </c>
      <c r="AA61" s="26">
        <f>IF(TblPosCalcMain[[#This Row],[Salary Cost Yr1]]=0,0,ROUND(TblPosCalcMain[[#This Row],[Salary Cost Yr1]]*TblPosCalcMain[[#This Row],[Disability Rate Yr1]],0))</f>
        <v>0</v>
      </c>
      <c r="AB61" s="26">
        <f>IF(TblPosCalcMain[[#This Row],[Salary Cost Yr2]]=0,0,ROUND(TblPosCalcMain[[#This Row],[Salary Cost Yr2]]*TblPosCalcMain[[#This Row],[Disability Rate Yr2]],0))</f>
        <v>0</v>
      </c>
      <c r="AC61" s="26">
        <f>IF(TblPosCalcMain[[#This Row],[Deferred Comp Participant?]]="Yes",ROUND((TblPosCalcMain[[#This Row],[Enter Pay Periods Year 1]]*TblPosCalcMain[[#This Row],[Deferred Comp Match  Per Pay Period Yr1]])*TblPosCalcMain[[#This Row],[Enter Position Count Year 1]],0),0)</f>
        <v>0</v>
      </c>
      <c r="AD61" s="26">
        <f>IF(TblPosCalcMain[[#This Row],[Deferred Comp Participant?]]="Yes",ROUND((TblPosCalcMain[[#This Row],[Enter Pay Periods Year 2]]*TblPosCalcMain[[#This Row],[Deferred Comp Match  Per Pay Period Yr2]])*TblPosCalcMain[[#This Row],[Enter Position Count Year 2]],0),0)</f>
        <v>0</v>
      </c>
      <c r="AE61" s="26">
        <f>IF(ISBLANK(TblPosCalcMain[[#This Row],[Select Health Plan]]),0,ROUND(((TblPosCalcMain[[#This Row],[Health Insurance Premium Yr1]]/24)*TblPosCalcMain[[#This Row],[Enter Pay Periods Year 1]])*TblPosCalcMain[[#This Row],[Enter Position Count Year 1]],0))</f>
        <v>0</v>
      </c>
      <c r="AF61" s="26">
        <f>IF(ISBLANK(TblPosCalcMain[[#This Row],[Select Health Plan]]),0,ROUND(((TblPosCalcMain[[#This Row],[Health Insurance Premium Yr2]]/24)*TblPosCalcMain[[#This Row],[Enter Pay Periods Year 2]])*TblPosCalcMain[[#This Row],[Enter Position Count Year 2]],0))</f>
        <v>0</v>
      </c>
      <c r="AG61"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61"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61"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61"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61" s="29" t="str">
        <f>IF(ISBLANK(TblPosCalcMain[[#This Row],[Select Salary Subobject]]),"",VLOOKUP(TblPosCalcMain[[#This Row],[Select Salary Subobject]],TblSalarySubobjects[],2,FALSE))</f>
        <v/>
      </c>
      <c r="AL61" s="29" t="str">
        <f>IF(ISBLANK(TblPosCalcMain[[#This Row],[Select Salary Subobject]]),"",VLOOKUP(TblPosCalcMain[[#This Row],[Select Salary Subobject]],TblSalarySubobjects[],4,FALSE))</f>
        <v/>
      </c>
      <c r="AM61" s="29" t="str">
        <f>IF(ISBLANK(TblPosCalcMain[[#This Row],[Select Salary Subobject]]),"",VLOOKUP(TblPosCalcMain[[#This Row],[Select Salary Subobject]],TblSalarySubobjects[],5,FALSE))</f>
        <v/>
      </c>
      <c r="AN61" s="29" t="str">
        <f>IF(ISBLANK(TblPosCalcMain[[#This Row],[Select Retirement System]]),"",VLOOKUP(TblPosCalcMain[[#This Row],[Select Retirement System]],TblRetirementOPEBs[],5,FALSE))</f>
        <v/>
      </c>
      <c r="AO61" s="30" t="str">
        <f>IF(ISBLANK(TblPosCalcMain[[#This Row],[Select Retirement System]]),"",VLOOKUP(TblPosCalcMain[[#This Row],[Select Retirement System]],TblRetirementOPEBs[],6,FALSE))</f>
        <v/>
      </c>
      <c r="AP61" s="30" t="str">
        <f>IF(ISBLANK(TblPosCalcMain[[#This Row],[Select Retirement System]]),"",VLOOKUP(TblPosCalcMain[[#This Row],[Select Retirement System]],TblRetirementOPEBs[],7,FALSE))</f>
        <v/>
      </c>
      <c r="AQ61" s="31" t="str">
        <f>IF(ISBLANK(TblPosCalcMain[[#This Row],[Select Retirement System]]),"",VLOOKUP(TblPosCalcMain[[#This Row],[Select Retirement System]],TblRetirementOPEBs[],8,FALSE))</f>
        <v/>
      </c>
      <c r="AR61" s="31" t="str">
        <f>IF(ISBLANK(TblPosCalcMain[[#This Row],[Select Retirement System]]),"",VLOOKUP(TblPosCalcMain[[#This Row],[Select Retirement System]],TblRetirementOPEBs[],9,FALSE))</f>
        <v/>
      </c>
      <c r="AS61" s="37" t="str">
        <f>IF(ISBLANK(TblPosCalcMain[[#This Row],[Select Retirement System]]),"",VLOOKUP(TblPosCalcMain[[#This Row],[Select Retirement System]],TblRetirementOPEBs[],10,FALSE))</f>
        <v/>
      </c>
      <c r="AT61" s="30" t="str">
        <f>IF(ISBLANK(TblPosCalcMain[[#This Row],[Select Retirement System]]),"",VLOOKUP(TblPosCalcMain[[#This Row],[Select Retirement System]],TblRetirementOPEBs[],11,FALSE))</f>
        <v/>
      </c>
      <c r="AU61" s="30" t="str">
        <f>IF(ISBLANK(TblPosCalcMain[[#This Row],[Select Retirement System]]),"",VLOOKUP(TblPosCalcMain[[#This Row],[Select Retirement System]],TblRetirementOPEBs[],12,FALSE))</f>
        <v/>
      </c>
      <c r="AV61" s="37" t="str">
        <f>IF(ISBLANK(TblPosCalcMain[[#This Row],[Select Retirement System]]),"",VLOOKUP(TblPosCalcMain[[#This Row],[Select Retirement System]],TblRetirementOPEBs[],2,FALSE))</f>
        <v/>
      </c>
      <c r="AW61" s="30" t="str">
        <f>IF(ISBLANK(TblPosCalcMain[[#This Row],[Select Retirement System]]),"",VLOOKUP(TblPosCalcMain[[#This Row],[Select Retirement System]],TblRetirementOPEBs[],3,FALSE))</f>
        <v/>
      </c>
      <c r="AX61" s="30" t="str">
        <f>IF(ISBLANK(TblPosCalcMain[[#This Row],[Select Retirement System]]),"",VLOOKUP(TblPosCalcMain[[#This Row],[Select Retirement System]],TblRetirementOPEBs[],4,FALSE))</f>
        <v/>
      </c>
      <c r="AY61" s="38" t="str">
        <f>IF(ISBLANK(TblPosCalcMain[[#This Row],[Select Retirement System]]),"",VLOOKUP(TblPosCalcMain[[#This Row],[Select Retirement System]],TblRetirementOPEBs[],13,FALSE))</f>
        <v/>
      </c>
      <c r="AZ61" s="39" t="str">
        <f>IF(ISBLANK(TblPosCalcMain[[#This Row],[Select Retirement System]]),"",VLOOKUP(TblPosCalcMain[[#This Row],[Select Retirement System]],TblRetirementOPEBs[],14,FALSE))</f>
        <v/>
      </c>
      <c r="BA61" s="39" t="str">
        <f>IF(ISBLANK(TblPosCalcMain[[#This Row],[Select Retirement System]]),"",VLOOKUP(TblPosCalcMain[[#This Row],[Select Retirement System]],TblRetirementOPEBs[],15,FALSE))</f>
        <v/>
      </c>
      <c r="BB61" s="38" t="str">
        <f>IF(ISBLANK(TblPosCalcMain[[#This Row],[Select Retirement System]]),"",VLOOKUP(TblPosCalcMain[[#This Row],[Select Retirement System]],TblRetirementOPEBs[],16,FALSE))</f>
        <v/>
      </c>
      <c r="BC61" s="39" t="str">
        <f>IF(ISBLANK(TblPosCalcMain[[#This Row],[Select Retirement System]]),"",VLOOKUP(TblPosCalcMain[[#This Row],[Select Retirement System]],TblRetirementOPEBs[],17,FALSE))</f>
        <v/>
      </c>
      <c r="BD61" s="39" t="str">
        <f>IF(ISBLANK(TblPosCalcMain[[#This Row],[Select Retirement System]]),"",VLOOKUP(TblPosCalcMain[[#This Row],[Select Retirement System]],TblRetirementOPEBs[],18,FALSE))</f>
        <v/>
      </c>
      <c r="BE61" s="38" t="str">
        <f>IF(ISBLANK(TblPosCalcMain[[#This Row],[Select Retirement System]]),"",VLOOKUP(TblPosCalcMain[[#This Row],[Select Retirement System]],TblRetirementOPEBs[],19,FALSE))</f>
        <v/>
      </c>
      <c r="BF61" s="39" t="str">
        <f>IF(ISBLANK(TblPosCalcMain[[#This Row],[Select Retirement System]]),"",VLOOKUP(TblPosCalcMain[[#This Row],[Select Retirement System]],TblRetirementOPEBs[],20,FALSE))</f>
        <v/>
      </c>
      <c r="BG61" s="39" t="str">
        <f>IF(ISBLANK(TblPosCalcMain[[#This Row],[Select Retirement System]]),"",VLOOKUP(TblPosCalcMain[[#This Row],[Select Retirement System]],TblRetirementOPEBs[],21,FALSE))</f>
        <v/>
      </c>
      <c r="BH61" s="29" t="str">
        <f>IF(ISBLANK(TblPosCalcMain[[#This Row],[Select Retirement System]]),"",VLOOKUP(TblPosCalcMain[[#This Row],[Select Retirement System]],TblRetirementOPEBs[],22,FALSE))</f>
        <v/>
      </c>
      <c r="BI61" s="31" t="str">
        <f>IF(ISBLANK(TblPosCalcMain[[#This Row],[Select Retirement System]]),"",VLOOKUP(TblPosCalcMain[[#This Row],[Select Retirement System]],TblRetirementOPEBs[],23,FALSE))</f>
        <v/>
      </c>
      <c r="BJ61" s="31" t="str">
        <f>IF(ISBLANK(TblPosCalcMain[[#This Row],[Select Retirement System]]),"",VLOOKUP(TblPosCalcMain[[#This Row],[Select Retirement System]],TblRetirementOPEBs[],24,FALSE))</f>
        <v/>
      </c>
      <c r="BK61" s="29" t="str">
        <f>IF(ISBLANK(TblPosCalcMain[[#This Row],[Select Health Plan]]),"",VLOOKUP(TblPosCalcMain[[#This Row],[Select Health Plan]],TblHealthPlans[],4,FALSE))</f>
        <v/>
      </c>
      <c r="BL61" s="26" t="str">
        <f>IF(ISBLANK(TblPosCalcMain[[#This Row],[Select Health Plan]]),"",VLOOKUP(TblPosCalcMain[[#This Row],[Select Health Plan]],TblHealthPlans[],5,FALSE))</f>
        <v/>
      </c>
      <c r="BM61" s="26" t="str">
        <f>IF(ISBLANK(TblPosCalcMain[[#This Row],[Select Health Plan]]),"",VLOOKUP(TblPosCalcMain[[#This Row],[Select Health Plan]],TblHealthPlans[],6,FALSE))</f>
        <v/>
      </c>
    </row>
    <row r="62" spans="3:65" x14ac:dyDescent="0.35">
      <c r="C62" s="9"/>
      <c r="D62" s="40"/>
      <c r="E62" s="40"/>
      <c r="F62" s="9"/>
      <c r="G62" s="9"/>
      <c r="H62" s="17"/>
      <c r="I62" s="26"/>
      <c r="J62" s="9"/>
      <c r="K62" s="17"/>
      <c r="L62" s="17"/>
      <c r="M62" s="25"/>
      <c r="N62" s="25"/>
      <c r="O62" s="26">
        <f>ROUND(TblPosCalcMain[[#This Row],[Enter Position Count Year 1]]*TblPosCalcMain[[#This Row],[Enter Annual Salary]]*(TblPosCalcMain[[#This Row],[Enter Pay Periods Year 1]]/24),0)</f>
        <v>0</v>
      </c>
      <c r="P62" s="26">
        <f>ROUND(TblPosCalcMain[[#This Row],[Enter Position Count Year 2]]*TblPosCalcMain[[#This Row],[Enter Annual Salary]]*(TblPosCalcMain[[#This Row],[Enter Pay Periods Year 2]]/24),0)</f>
        <v>0</v>
      </c>
      <c r="Q62"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62"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62" s="26">
        <f>IF(TblPosCalcMain[[#This Row],[Salary Cost Yr1]]=0,0,ROUND(TblPosCalcMain[[#This Row],[Salary Cost Yr1]]*TblPosCalcMain[[#This Row],[Medicare Rate Yr1]],0))</f>
        <v>0</v>
      </c>
      <c r="T62" s="26">
        <f>IF(TblPosCalcMain[[#This Row],[Salary Cost Yr2]]=0,0,ROUND(TblPosCalcMain[[#This Row],[Salary Cost Yr2]]*TblPosCalcMain[[#This Row],[Medicare Rate Yr2]],0))</f>
        <v>0</v>
      </c>
      <c r="U62" s="26">
        <f>IF(TblPosCalcMain[[#This Row],[Salary Cost Yr1]]=0,0,ROUND(TblPosCalcMain[[#This Row],[Salary Cost Yr1]]*TblPosCalcMain[[#This Row],[Retirement Rate Yr1]],0))</f>
        <v>0</v>
      </c>
      <c r="V62" s="26">
        <f>IF(TblPosCalcMain[[#This Row],[Salary Cost Yr2]]=0,0,ROUND(TblPosCalcMain[[#This Row],[Salary Cost Yr2]]*TblPosCalcMain[[#This Row],[Retirement Rate Yr2]],0))</f>
        <v>0</v>
      </c>
      <c r="W62" s="26">
        <f>IF(TblPosCalcMain[[#This Row],[Salary Cost Yr1]]=0,0,ROUND(TblPosCalcMain[[#This Row],[Salary Cost Yr1]]*TblPosCalcMain[[#This Row],[Group Life Rate Yr1]],0))</f>
        <v>0</v>
      </c>
      <c r="X62" s="26">
        <f>IF(TblPosCalcMain[[#This Row],[Salary Cost Yr2]]=0,0,ROUND(TblPosCalcMain[[#This Row],[Salary Cost Yr2]]*TblPosCalcMain[[#This Row],[Group Life Rate Yr2]],0))</f>
        <v>0</v>
      </c>
      <c r="Y62" s="26">
        <f>IF(TblPosCalcMain[[#This Row],[Salary Cost Yr1]]=0,0,ROUND(TblPosCalcMain[[#This Row],[Salary Cost Yr1]]*TblPosCalcMain[[#This Row],[Retiree Health Cred Rate Yr1]],0))</f>
        <v>0</v>
      </c>
      <c r="Z62" s="26">
        <f>IF(TblPosCalcMain[[#This Row],[Salary Cost Yr2]]=0,0,ROUND(TblPosCalcMain[[#This Row],[Salary Cost Yr2]]*TblPosCalcMain[[#This Row],[Retiree Health Cred Rate Yr2]],0))</f>
        <v>0</v>
      </c>
      <c r="AA62" s="26">
        <f>IF(TblPosCalcMain[[#This Row],[Salary Cost Yr1]]=0,0,ROUND(TblPosCalcMain[[#This Row],[Salary Cost Yr1]]*TblPosCalcMain[[#This Row],[Disability Rate Yr1]],0))</f>
        <v>0</v>
      </c>
      <c r="AB62" s="26">
        <f>IF(TblPosCalcMain[[#This Row],[Salary Cost Yr2]]=0,0,ROUND(TblPosCalcMain[[#This Row],[Salary Cost Yr2]]*TblPosCalcMain[[#This Row],[Disability Rate Yr2]],0))</f>
        <v>0</v>
      </c>
      <c r="AC62" s="26">
        <f>IF(TblPosCalcMain[[#This Row],[Deferred Comp Participant?]]="Yes",ROUND((TblPosCalcMain[[#This Row],[Enter Pay Periods Year 1]]*TblPosCalcMain[[#This Row],[Deferred Comp Match  Per Pay Period Yr1]])*TblPosCalcMain[[#This Row],[Enter Position Count Year 1]],0),0)</f>
        <v>0</v>
      </c>
      <c r="AD62" s="26">
        <f>IF(TblPosCalcMain[[#This Row],[Deferred Comp Participant?]]="Yes",ROUND((TblPosCalcMain[[#This Row],[Enter Pay Periods Year 2]]*TblPosCalcMain[[#This Row],[Deferred Comp Match  Per Pay Period Yr2]])*TblPosCalcMain[[#This Row],[Enter Position Count Year 2]],0),0)</f>
        <v>0</v>
      </c>
      <c r="AE62" s="26">
        <f>IF(ISBLANK(TblPosCalcMain[[#This Row],[Select Health Plan]]),0,ROUND(((TblPosCalcMain[[#This Row],[Health Insurance Premium Yr1]]/24)*TblPosCalcMain[[#This Row],[Enter Pay Periods Year 1]])*TblPosCalcMain[[#This Row],[Enter Position Count Year 1]],0))</f>
        <v>0</v>
      </c>
      <c r="AF62" s="26">
        <f>IF(ISBLANK(TblPosCalcMain[[#This Row],[Select Health Plan]]),0,ROUND(((TblPosCalcMain[[#This Row],[Health Insurance Premium Yr2]]/24)*TblPosCalcMain[[#This Row],[Enter Pay Periods Year 2]])*TblPosCalcMain[[#This Row],[Enter Position Count Year 2]],0))</f>
        <v>0</v>
      </c>
      <c r="AG62"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62"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62"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62"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62" s="29" t="str">
        <f>IF(ISBLANK(TblPosCalcMain[[#This Row],[Select Salary Subobject]]),"",VLOOKUP(TblPosCalcMain[[#This Row],[Select Salary Subobject]],TblSalarySubobjects[],2,FALSE))</f>
        <v/>
      </c>
      <c r="AL62" s="29" t="str">
        <f>IF(ISBLANK(TblPosCalcMain[[#This Row],[Select Salary Subobject]]),"",VLOOKUP(TblPosCalcMain[[#This Row],[Select Salary Subobject]],TblSalarySubobjects[],4,FALSE))</f>
        <v/>
      </c>
      <c r="AM62" s="29" t="str">
        <f>IF(ISBLANK(TblPosCalcMain[[#This Row],[Select Salary Subobject]]),"",VLOOKUP(TblPosCalcMain[[#This Row],[Select Salary Subobject]],TblSalarySubobjects[],5,FALSE))</f>
        <v/>
      </c>
      <c r="AN62" s="29" t="str">
        <f>IF(ISBLANK(TblPosCalcMain[[#This Row],[Select Retirement System]]),"",VLOOKUP(TblPosCalcMain[[#This Row],[Select Retirement System]],TblRetirementOPEBs[],5,FALSE))</f>
        <v/>
      </c>
      <c r="AO62" s="30" t="str">
        <f>IF(ISBLANK(TblPosCalcMain[[#This Row],[Select Retirement System]]),"",VLOOKUP(TblPosCalcMain[[#This Row],[Select Retirement System]],TblRetirementOPEBs[],6,FALSE))</f>
        <v/>
      </c>
      <c r="AP62" s="30" t="str">
        <f>IF(ISBLANK(TblPosCalcMain[[#This Row],[Select Retirement System]]),"",VLOOKUP(TblPosCalcMain[[#This Row],[Select Retirement System]],TblRetirementOPEBs[],7,FALSE))</f>
        <v/>
      </c>
      <c r="AQ62" s="31" t="str">
        <f>IF(ISBLANK(TblPosCalcMain[[#This Row],[Select Retirement System]]),"",VLOOKUP(TblPosCalcMain[[#This Row],[Select Retirement System]],TblRetirementOPEBs[],8,FALSE))</f>
        <v/>
      </c>
      <c r="AR62" s="31" t="str">
        <f>IF(ISBLANK(TblPosCalcMain[[#This Row],[Select Retirement System]]),"",VLOOKUP(TblPosCalcMain[[#This Row],[Select Retirement System]],TblRetirementOPEBs[],9,FALSE))</f>
        <v/>
      </c>
      <c r="AS62" s="37" t="str">
        <f>IF(ISBLANK(TblPosCalcMain[[#This Row],[Select Retirement System]]),"",VLOOKUP(TblPosCalcMain[[#This Row],[Select Retirement System]],TblRetirementOPEBs[],10,FALSE))</f>
        <v/>
      </c>
      <c r="AT62" s="30" t="str">
        <f>IF(ISBLANK(TblPosCalcMain[[#This Row],[Select Retirement System]]),"",VLOOKUP(TblPosCalcMain[[#This Row],[Select Retirement System]],TblRetirementOPEBs[],11,FALSE))</f>
        <v/>
      </c>
      <c r="AU62" s="30" t="str">
        <f>IF(ISBLANK(TblPosCalcMain[[#This Row],[Select Retirement System]]),"",VLOOKUP(TblPosCalcMain[[#This Row],[Select Retirement System]],TblRetirementOPEBs[],12,FALSE))</f>
        <v/>
      </c>
      <c r="AV62" s="37" t="str">
        <f>IF(ISBLANK(TblPosCalcMain[[#This Row],[Select Retirement System]]),"",VLOOKUP(TblPosCalcMain[[#This Row],[Select Retirement System]],TblRetirementOPEBs[],2,FALSE))</f>
        <v/>
      </c>
      <c r="AW62" s="30" t="str">
        <f>IF(ISBLANK(TblPosCalcMain[[#This Row],[Select Retirement System]]),"",VLOOKUP(TblPosCalcMain[[#This Row],[Select Retirement System]],TblRetirementOPEBs[],3,FALSE))</f>
        <v/>
      </c>
      <c r="AX62" s="30" t="str">
        <f>IF(ISBLANK(TblPosCalcMain[[#This Row],[Select Retirement System]]),"",VLOOKUP(TblPosCalcMain[[#This Row],[Select Retirement System]],TblRetirementOPEBs[],4,FALSE))</f>
        <v/>
      </c>
      <c r="AY62" s="38" t="str">
        <f>IF(ISBLANK(TblPosCalcMain[[#This Row],[Select Retirement System]]),"",VLOOKUP(TblPosCalcMain[[#This Row],[Select Retirement System]],TblRetirementOPEBs[],13,FALSE))</f>
        <v/>
      </c>
      <c r="AZ62" s="39" t="str">
        <f>IF(ISBLANK(TblPosCalcMain[[#This Row],[Select Retirement System]]),"",VLOOKUP(TblPosCalcMain[[#This Row],[Select Retirement System]],TblRetirementOPEBs[],14,FALSE))</f>
        <v/>
      </c>
      <c r="BA62" s="39" t="str">
        <f>IF(ISBLANK(TblPosCalcMain[[#This Row],[Select Retirement System]]),"",VLOOKUP(TblPosCalcMain[[#This Row],[Select Retirement System]],TblRetirementOPEBs[],15,FALSE))</f>
        <v/>
      </c>
      <c r="BB62" s="38" t="str">
        <f>IF(ISBLANK(TblPosCalcMain[[#This Row],[Select Retirement System]]),"",VLOOKUP(TblPosCalcMain[[#This Row],[Select Retirement System]],TblRetirementOPEBs[],16,FALSE))</f>
        <v/>
      </c>
      <c r="BC62" s="39" t="str">
        <f>IF(ISBLANK(TblPosCalcMain[[#This Row],[Select Retirement System]]),"",VLOOKUP(TblPosCalcMain[[#This Row],[Select Retirement System]],TblRetirementOPEBs[],17,FALSE))</f>
        <v/>
      </c>
      <c r="BD62" s="39" t="str">
        <f>IF(ISBLANK(TblPosCalcMain[[#This Row],[Select Retirement System]]),"",VLOOKUP(TblPosCalcMain[[#This Row],[Select Retirement System]],TblRetirementOPEBs[],18,FALSE))</f>
        <v/>
      </c>
      <c r="BE62" s="38" t="str">
        <f>IF(ISBLANK(TblPosCalcMain[[#This Row],[Select Retirement System]]),"",VLOOKUP(TblPosCalcMain[[#This Row],[Select Retirement System]],TblRetirementOPEBs[],19,FALSE))</f>
        <v/>
      </c>
      <c r="BF62" s="39" t="str">
        <f>IF(ISBLANK(TblPosCalcMain[[#This Row],[Select Retirement System]]),"",VLOOKUP(TblPosCalcMain[[#This Row],[Select Retirement System]],TblRetirementOPEBs[],20,FALSE))</f>
        <v/>
      </c>
      <c r="BG62" s="39" t="str">
        <f>IF(ISBLANK(TblPosCalcMain[[#This Row],[Select Retirement System]]),"",VLOOKUP(TblPosCalcMain[[#This Row],[Select Retirement System]],TblRetirementOPEBs[],21,FALSE))</f>
        <v/>
      </c>
      <c r="BH62" s="29" t="str">
        <f>IF(ISBLANK(TblPosCalcMain[[#This Row],[Select Retirement System]]),"",VLOOKUP(TblPosCalcMain[[#This Row],[Select Retirement System]],TblRetirementOPEBs[],22,FALSE))</f>
        <v/>
      </c>
      <c r="BI62" s="31" t="str">
        <f>IF(ISBLANK(TblPosCalcMain[[#This Row],[Select Retirement System]]),"",VLOOKUP(TblPosCalcMain[[#This Row],[Select Retirement System]],TblRetirementOPEBs[],23,FALSE))</f>
        <v/>
      </c>
      <c r="BJ62" s="31" t="str">
        <f>IF(ISBLANK(TblPosCalcMain[[#This Row],[Select Retirement System]]),"",VLOOKUP(TblPosCalcMain[[#This Row],[Select Retirement System]],TblRetirementOPEBs[],24,FALSE))</f>
        <v/>
      </c>
      <c r="BK62" s="29" t="str">
        <f>IF(ISBLANK(TblPosCalcMain[[#This Row],[Select Health Plan]]),"",VLOOKUP(TblPosCalcMain[[#This Row],[Select Health Plan]],TblHealthPlans[],4,FALSE))</f>
        <v/>
      </c>
      <c r="BL62" s="26" t="str">
        <f>IF(ISBLANK(TblPosCalcMain[[#This Row],[Select Health Plan]]),"",VLOOKUP(TblPosCalcMain[[#This Row],[Select Health Plan]],TblHealthPlans[],5,FALSE))</f>
        <v/>
      </c>
      <c r="BM62" s="26" t="str">
        <f>IF(ISBLANK(TblPosCalcMain[[#This Row],[Select Health Plan]]),"",VLOOKUP(TblPosCalcMain[[#This Row],[Select Health Plan]],TblHealthPlans[],6,FALSE))</f>
        <v/>
      </c>
    </row>
    <row r="63" spans="3:65" x14ac:dyDescent="0.35">
      <c r="C63" s="9"/>
      <c r="D63" s="40"/>
      <c r="E63" s="40"/>
      <c r="F63" s="9"/>
      <c r="G63" s="9"/>
      <c r="H63" s="17"/>
      <c r="I63" s="26"/>
      <c r="J63" s="9"/>
      <c r="K63" s="17"/>
      <c r="L63" s="17"/>
      <c r="M63" s="25"/>
      <c r="N63" s="25"/>
      <c r="O63" s="26">
        <f>ROUND(TblPosCalcMain[[#This Row],[Enter Position Count Year 1]]*TblPosCalcMain[[#This Row],[Enter Annual Salary]]*(TblPosCalcMain[[#This Row],[Enter Pay Periods Year 1]]/24),0)</f>
        <v>0</v>
      </c>
      <c r="P63" s="26">
        <f>ROUND(TblPosCalcMain[[#This Row],[Enter Position Count Year 2]]*TblPosCalcMain[[#This Row],[Enter Annual Salary]]*(TblPosCalcMain[[#This Row],[Enter Pay Periods Year 2]]/24),0)</f>
        <v>0</v>
      </c>
      <c r="Q63"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63"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63" s="26">
        <f>IF(TblPosCalcMain[[#This Row],[Salary Cost Yr1]]=0,0,ROUND(TblPosCalcMain[[#This Row],[Salary Cost Yr1]]*TblPosCalcMain[[#This Row],[Medicare Rate Yr1]],0))</f>
        <v>0</v>
      </c>
      <c r="T63" s="26">
        <f>IF(TblPosCalcMain[[#This Row],[Salary Cost Yr2]]=0,0,ROUND(TblPosCalcMain[[#This Row],[Salary Cost Yr2]]*TblPosCalcMain[[#This Row],[Medicare Rate Yr2]],0))</f>
        <v>0</v>
      </c>
      <c r="U63" s="26">
        <f>IF(TblPosCalcMain[[#This Row],[Salary Cost Yr1]]=0,0,ROUND(TblPosCalcMain[[#This Row],[Salary Cost Yr1]]*TblPosCalcMain[[#This Row],[Retirement Rate Yr1]],0))</f>
        <v>0</v>
      </c>
      <c r="V63" s="26">
        <f>IF(TblPosCalcMain[[#This Row],[Salary Cost Yr2]]=0,0,ROUND(TblPosCalcMain[[#This Row],[Salary Cost Yr2]]*TblPosCalcMain[[#This Row],[Retirement Rate Yr2]],0))</f>
        <v>0</v>
      </c>
      <c r="W63" s="26">
        <f>IF(TblPosCalcMain[[#This Row],[Salary Cost Yr1]]=0,0,ROUND(TblPosCalcMain[[#This Row],[Salary Cost Yr1]]*TblPosCalcMain[[#This Row],[Group Life Rate Yr1]],0))</f>
        <v>0</v>
      </c>
      <c r="X63" s="26">
        <f>IF(TblPosCalcMain[[#This Row],[Salary Cost Yr2]]=0,0,ROUND(TblPosCalcMain[[#This Row],[Salary Cost Yr2]]*TblPosCalcMain[[#This Row],[Group Life Rate Yr2]],0))</f>
        <v>0</v>
      </c>
      <c r="Y63" s="26">
        <f>IF(TblPosCalcMain[[#This Row],[Salary Cost Yr1]]=0,0,ROUND(TblPosCalcMain[[#This Row],[Salary Cost Yr1]]*TblPosCalcMain[[#This Row],[Retiree Health Cred Rate Yr1]],0))</f>
        <v>0</v>
      </c>
      <c r="Z63" s="26">
        <f>IF(TblPosCalcMain[[#This Row],[Salary Cost Yr2]]=0,0,ROUND(TblPosCalcMain[[#This Row],[Salary Cost Yr2]]*TblPosCalcMain[[#This Row],[Retiree Health Cred Rate Yr2]],0))</f>
        <v>0</v>
      </c>
      <c r="AA63" s="26">
        <f>IF(TblPosCalcMain[[#This Row],[Salary Cost Yr1]]=0,0,ROUND(TblPosCalcMain[[#This Row],[Salary Cost Yr1]]*TblPosCalcMain[[#This Row],[Disability Rate Yr1]],0))</f>
        <v>0</v>
      </c>
      <c r="AB63" s="26">
        <f>IF(TblPosCalcMain[[#This Row],[Salary Cost Yr2]]=0,0,ROUND(TblPosCalcMain[[#This Row],[Salary Cost Yr2]]*TblPosCalcMain[[#This Row],[Disability Rate Yr2]],0))</f>
        <v>0</v>
      </c>
      <c r="AC63" s="26">
        <f>IF(TblPosCalcMain[[#This Row],[Deferred Comp Participant?]]="Yes",ROUND((TblPosCalcMain[[#This Row],[Enter Pay Periods Year 1]]*TblPosCalcMain[[#This Row],[Deferred Comp Match  Per Pay Period Yr1]])*TblPosCalcMain[[#This Row],[Enter Position Count Year 1]],0),0)</f>
        <v>0</v>
      </c>
      <c r="AD63" s="26">
        <f>IF(TblPosCalcMain[[#This Row],[Deferred Comp Participant?]]="Yes",ROUND((TblPosCalcMain[[#This Row],[Enter Pay Periods Year 2]]*TblPosCalcMain[[#This Row],[Deferred Comp Match  Per Pay Period Yr2]])*TblPosCalcMain[[#This Row],[Enter Position Count Year 2]],0),0)</f>
        <v>0</v>
      </c>
      <c r="AE63" s="26">
        <f>IF(ISBLANK(TblPosCalcMain[[#This Row],[Select Health Plan]]),0,ROUND(((TblPosCalcMain[[#This Row],[Health Insurance Premium Yr1]]/24)*TblPosCalcMain[[#This Row],[Enter Pay Periods Year 1]])*TblPosCalcMain[[#This Row],[Enter Position Count Year 1]],0))</f>
        <v>0</v>
      </c>
      <c r="AF63" s="26">
        <f>IF(ISBLANK(TblPosCalcMain[[#This Row],[Select Health Plan]]),0,ROUND(((TblPosCalcMain[[#This Row],[Health Insurance Premium Yr2]]/24)*TblPosCalcMain[[#This Row],[Enter Pay Periods Year 2]])*TblPosCalcMain[[#This Row],[Enter Position Count Year 2]],0))</f>
        <v>0</v>
      </c>
      <c r="AG63"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63"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63"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63"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63" s="29" t="str">
        <f>IF(ISBLANK(TblPosCalcMain[[#This Row],[Select Salary Subobject]]),"",VLOOKUP(TblPosCalcMain[[#This Row],[Select Salary Subobject]],TblSalarySubobjects[],2,FALSE))</f>
        <v/>
      </c>
      <c r="AL63" s="29" t="str">
        <f>IF(ISBLANK(TblPosCalcMain[[#This Row],[Select Salary Subobject]]),"",VLOOKUP(TblPosCalcMain[[#This Row],[Select Salary Subobject]],TblSalarySubobjects[],4,FALSE))</f>
        <v/>
      </c>
      <c r="AM63" s="29" t="str">
        <f>IF(ISBLANK(TblPosCalcMain[[#This Row],[Select Salary Subobject]]),"",VLOOKUP(TblPosCalcMain[[#This Row],[Select Salary Subobject]],TblSalarySubobjects[],5,FALSE))</f>
        <v/>
      </c>
      <c r="AN63" s="29" t="str">
        <f>IF(ISBLANK(TblPosCalcMain[[#This Row],[Select Retirement System]]),"",VLOOKUP(TblPosCalcMain[[#This Row],[Select Retirement System]],TblRetirementOPEBs[],5,FALSE))</f>
        <v/>
      </c>
      <c r="AO63" s="30" t="str">
        <f>IF(ISBLANK(TblPosCalcMain[[#This Row],[Select Retirement System]]),"",VLOOKUP(TblPosCalcMain[[#This Row],[Select Retirement System]],TblRetirementOPEBs[],6,FALSE))</f>
        <v/>
      </c>
      <c r="AP63" s="30" t="str">
        <f>IF(ISBLANK(TblPosCalcMain[[#This Row],[Select Retirement System]]),"",VLOOKUP(TblPosCalcMain[[#This Row],[Select Retirement System]],TblRetirementOPEBs[],7,FALSE))</f>
        <v/>
      </c>
      <c r="AQ63" s="31" t="str">
        <f>IF(ISBLANK(TblPosCalcMain[[#This Row],[Select Retirement System]]),"",VLOOKUP(TblPosCalcMain[[#This Row],[Select Retirement System]],TblRetirementOPEBs[],8,FALSE))</f>
        <v/>
      </c>
      <c r="AR63" s="31" t="str">
        <f>IF(ISBLANK(TblPosCalcMain[[#This Row],[Select Retirement System]]),"",VLOOKUP(TblPosCalcMain[[#This Row],[Select Retirement System]],TblRetirementOPEBs[],9,FALSE))</f>
        <v/>
      </c>
      <c r="AS63" s="37" t="str">
        <f>IF(ISBLANK(TblPosCalcMain[[#This Row],[Select Retirement System]]),"",VLOOKUP(TblPosCalcMain[[#This Row],[Select Retirement System]],TblRetirementOPEBs[],10,FALSE))</f>
        <v/>
      </c>
      <c r="AT63" s="30" t="str">
        <f>IF(ISBLANK(TblPosCalcMain[[#This Row],[Select Retirement System]]),"",VLOOKUP(TblPosCalcMain[[#This Row],[Select Retirement System]],TblRetirementOPEBs[],11,FALSE))</f>
        <v/>
      </c>
      <c r="AU63" s="30" t="str">
        <f>IF(ISBLANK(TblPosCalcMain[[#This Row],[Select Retirement System]]),"",VLOOKUP(TblPosCalcMain[[#This Row],[Select Retirement System]],TblRetirementOPEBs[],12,FALSE))</f>
        <v/>
      </c>
      <c r="AV63" s="37" t="str">
        <f>IF(ISBLANK(TblPosCalcMain[[#This Row],[Select Retirement System]]),"",VLOOKUP(TblPosCalcMain[[#This Row],[Select Retirement System]],TblRetirementOPEBs[],2,FALSE))</f>
        <v/>
      </c>
      <c r="AW63" s="30" t="str">
        <f>IF(ISBLANK(TblPosCalcMain[[#This Row],[Select Retirement System]]),"",VLOOKUP(TblPosCalcMain[[#This Row],[Select Retirement System]],TblRetirementOPEBs[],3,FALSE))</f>
        <v/>
      </c>
      <c r="AX63" s="30" t="str">
        <f>IF(ISBLANK(TblPosCalcMain[[#This Row],[Select Retirement System]]),"",VLOOKUP(TblPosCalcMain[[#This Row],[Select Retirement System]],TblRetirementOPEBs[],4,FALSE))</f>
        <v/>
      </c>
      <c r="AY63" s="38" t="str">
        <f>IF(ISBLANK(TblPosCalcMain[[#This Row],[Select Retirement System]]),"",VLOOKUP(TblPosCalcMain[[#This Row],[Select Retirement System]],TblRetirementOPEBs[],13,FALSE))</f>
        <v/>
      </c>
      <c r="AZ63" s="39" t="str">
        <f>IF(ISBLANK(TblPosCalcMain[[#This Row],[Select Retirement System]]),"",VLOOKUP(TblPosCalcMain[[#This Row],[Select Retirement System]],TblRetirementOPEBs[],14,FALSE))</f>
        <v/>
      </c>
      <c r="BA63" s="39" t="str">
        <f>IF(ISBLANK(TblPosCalcMain[[#This Row],[Select Retirement System]]),"",VLOOKUP(TblPosCalcMain[[#This Row],[Select Retirement System]],TblRetirementOPEBs[],15,FALSE))</f>
        <v/>
      </c>
      <c r="BB63" s="38" t="str">
        <f>IF(ISBLANK(TblPosCalcMain[[#This Row],[Select Retirement System]]),"",VLOOKUP(TblPosCalcMain[[#This Row],[Select Retirement System]],TblRetirementOPEBs[],16,FALSE))</f>
        <v/>
      </c>
      <c r="BC63" s="39" t="str">
        <f>IF(ISBLANK(TblPosCalcMain[[#This Row],[Select Retirement System]]),"",VLOOKUP(TblPosCalcMain[[#This Row],[Select Retirement System]],TblRetirementOPEBs[],17,FALSE))</f>
        <v/>
      </c>
      <c r="BD63" s="39" t="str">
        <f>IF(ISBLANK(TblPosCalcMain[[#This Row],[Select Retirement System]]),"",VLOOKUP(TblPosCalcMain[[#This Row],[Select Retirement System]],TblRetirementOPEBs[],18,FALSE))</f>
        <v/>
      </c>
      <c r="BE63" s="38" t="str">
        <f>IF(ISBLANK(TblPosCalcMain[[#This Row],[Select Retirement System]]),"",VLOOKUP(TblPosCalcMain[[#This Row],[Select Retirement System]],TblRetirementOPEBs[],19,FALSE))</f>
        <v/>
      </c>
      <c r="BF63" s="39" t="str">
        <f>IF(ISBLANK(TblPosCalcMain[[#This Row],[Select Retirement System]]),"",VLOOKUP(TblPosCalcMain[[#This Row],[Select Retirement System]],TblRetirementOPEBs[],20,FALSE))</f>
        <v/>
      </c>
      <c r="BG63" s="39" t="str">
        <f>IF(ISBLANK(TblPosCalcMain[[#This Row],[Select Retirement System]]),"",VLOOKUP(TblPosCalcMain[[#This Row],[Select Retirement System]],TblRetirementOPEBs[],21,FALSE))</f>
        <v/>
      </c>
      <c r="BH63" s="29" t="str">
        <f>IF(ISBLANK(TblPosCalcMain[[#This Row],[Select Retirement System]]),"",VLOOKUP(TblPosCalcMain[[#This Row],[Select Retirement System]],TblRetirementOPEBs[],22,FALSE))</f>
        <v/>
      </c>
      <c r="BI63" s="31" t="str">
        <f>IF(ISBLANK(TblPosCalcMain[[#This Row],[Select Retirement System]]),"",VLOOKUP(TblPosCalcMain[[#This Row],[Select Retirement System]],TblRetirementOPEBs[],23,FALSE))</f>
        <v/>
      </c>
      <c r="BJ63" s="31" t="str">
        <f>IF(ISBLANK(TblPosCalcMain[[#This Row],[Select Retirement System]]),"",VLOOKUP(TblPosCalcMain[[#This Row],[Select Retirement System]],TblRetirementOPEBs[],24,FALSE))</f>
        <v/>
      </c>
      <c r="BK63" s="29" t="str">
        <f>IF(ISBLANK(TblPosCalcMain[[#This Row],[Select Health Plan]]),"",VLOOKUP(TblPosCalcMain[[#This Row],[Select Health Plan]],TblHealthPlans[],4,FALSE))</f>
        <v/>
      </c>
      <c r="BL63" s="26" t="str">
        <f>IF(ISBLANK(TblPosCalcMain[[#This Row],[Select Health Plan]]),"",VLOOKUP(TblPosCalcMain[[#This Row],[Select Health Plan]],TblHealthPlans[],5,FALSE))</f>
        <v/>
      </c>
      <c r="BM63" s="26" t="str">
        <f>IF(ISBLANK(TblPosCalcMain[[#This Row],[Select Health Plan]]),"",VLOOKUP(TblPosCalcMain[[#This Row],[Select Health Plan]],TblHealthPlans[],6,FALSE))</f>
        <v/>
      </c>
    </row>
    <row r="64" spans="3:65" x14ac:dyDescent="0.35">
      <c r="C64" s="9"/>
      <c r="D64" s="40"/>
      <c r="E64" s="40"/>
      <c r="F64" s="9"/>
      <c r="G64" s="9"/>
      <c r="H64" s="17"/>
      <c r="I64" s="26"/>
      <c r="J64" s="9"/>
      <c r="K64" s="17"/>
      <c r="L64" s="17"/>
      <c r="M64" s="25"/>
      <c r="N64" s="25"/>
      <c r="O64" s="26">
        <f>ROUND(TblPosCalcMain[[#This Row],[Enter Position Count Year 1]]*TblPosCalcMain[[#This Row],[Enter Annual Salary]]*(TblPosCalcMain[[#This Row],[Enter Pay Periods Year 1]]/24),0)</f>
        <v>0</v>
      </c>
      <c r="P64" s="26">
        <f>ROUND(TblPosCalcMain[[#This Row],[Enter Position Count Year 2]]*TblPosCalcMain[[#This Row],[Enter Annual Salary]]*(TblPosCalcMain[[#This Row],[Enter Pay Periods Year 2]]/24),0)</f>
        <v>0</v>
      </c>
      <c r="Q64"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64"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64" s="26">
        <f>IF(TblPosCalcMain[[#This Row],[Salary Cost Yr1]]=0,0,ROUND(TblPosCalcMain[[#This Row],[Salary Cost Yr1]]*TblPosCalcMain[[#This Row],[Medicare Rate Yr1]],0))</f>
        <v>0</v>
      </c>
      <c r="T64" s="26">
        <f>IF(TblPosCalcMain[[#This Row],[Salary Cost Yr2]]=0,0,ROUND(TblPosCalcMain[[#This Row],[Salary Cost Yr2]]*TblPosCalcMain[[#This Row],[Medicare Rate Yr2]],0))</f>
        <v>0</v>
      </c>
      <c r="U64" s="26">
        <f>IF(TblPosCalcMain[[#This Row],[Salary Cost Yr1]]=0,0,ROUND(TblPosCalcMain[[#This Row],[Salary Cost Yr1]]*TblPosCalcMain[[#This Row],[Retirement Rate Yr1]],0))</f>
        <v>0</v>
      </c>
      <c r="V64" s="26">
        <f>IF(TblPosCalcMain[[#This Row],[Salary Cost Yr2]]=0,0,ROUND(TblPosCalcMain[[#This Row],[Salary Cost Yr2]]*TblPosCalcMain[[#This Row],[Retirement Rate Yr2]],0))</f>
        <v>0</v>
      </c>
      <c r="W64" s="26">
        <f>IF(TblPosCalcMain[[#This Row],[Salary Cost Yr1]]=0,0,ROUND(TblPosCalcMain[[#This Row],[Salary Cost Yr1]]*TblPosCalcMain[[#This Row],[Group Life Rate Yr1]],0))</f>
        <v>0</v>
      </c>
      <c r="X64" s="26">
        <f>IF(TblPosCalcMain[[#This Row],[Salary Cost Yr2]]=0,0,ROUND(TblPosCalcMain[[#This Row],[Salary Cost Yr2]]*TblPosCalcMain[[#This Row],[Group Life Rate Yr2]],0))</f>
        <v>0</v>
      </c>
      <c r="Y64" s="26">
        <f>IF(TblPosCalcMain[[#This Row],[Salary Cost Yr1]]=0,0,ROUND(TblPosCalcMain[[#This Row],[Salary Cost Yr1]]*TblPosCalcMain[[#This Row],[Retiree Health Cred Rate Yr1]],0))</f>
        <v>0</v>
      </c>
      <c r="Z64" s="26">
        <f>IF(TblPosCalcMain[[#This Row],[Salary Cost Yr2]]=0,0,ROUND(TblPosCalcMain[[#This Row],[Salary Cost Yr2]]*TblPosCalcMain[[#This Row],[Retiree Health Cred Rate Yr2]],0))</f>
        <v>0</v>
      </c>
      <c r="AA64" s="26">
        <f>IF(TblPosCalcMain[[#This Row],[Salary Cost Yr1]]=0,0,ROUND(TblPosCalcMain[[#This Row],[Salary Cost Yr1]]*TblPosCalcMain[[#This Row],[Disability Rate Yr1]],0))</f>
        <v>0</v>
      </c>
      <c r="AB64" s="26">
        <f>IF(TblPosCalcMain[[#This Row],[Salary Cost Yr2]]=0,0,ROUND(TblPosCalcMain[[#This Row],[Salary Cost Yr2]]*TblPosCalcMain[[#This Row],[Disability Rate Yr2]],0))</f>
        <v>0</v>
      </c>
      <c r="AC64" s="26">
        <f>IF(TblPosCalcMain[[#This Row],[Deferred Comp Participant?]]="Yes",ROUND((TblPosCalcMain[[#This Row],[Enter Pay Periods Year 1]]*TblPosCalcMain[[#This Row],[Deferred Comp Match  Per Pay Period Yr1]])*TblPosCalcMain[[#This Row],[Enter Position Count Year 1]],0),0)</f>
        <v>0</v>
      </c>
      <c r="AD64" s="26">
        <f>IF(TblPosCalcMain[[#This Row],[Deferred Comp Participant?]]="Yes",ROUND((TblPosCalcMain[[#This Row],[Enter Pay Periods Year 2]]*TblPosCalcMain[[#This Row],[Deferred Comp Match  Per Pay Period Yr2]])*TblPosCalcMain[[#This Row],[Enter Position Count Year 2]],0),0)</f>
        <v>0</v>
      </c>
      <c r="AE64" s="26">
        <f>IF(ISBLANK(TblPosCalcMain[[#This Row],[Select Health Plan]]),0,ROUND(((TblPosCalcMain[[#This Row],[Health Insurance Premium Yr1]]/24)*TblPosCalcMain[[#This Row],[Enter Pay Periods Year 1]])*TblPosCalcMain[[#This Row],[Enter Position Count Year 1]],0))</f>
        <v>0</v>
      </c>
      <c r="AF64" s="26">
        <f>IF(ISBLANK(TblPosCalcMain[[#This Row],[Select Health Plan]]),0,ROUND(((TblPosCalcMain[[#This Row],[Health Insurance Premium Yr2]]/24)*TblPosCalcMain[[#This Row],[Enter Pay Periods Year 2]])*TblPosCalcMain[[#This Row],[Enter Position Count Year 2]],0))</f>
        <v>0</v>
      </c>
      <c r="AG64"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64"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64"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64"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64" s="29" t="str">
        <f>IF(ISBLANK(TblPosCalcMain[[#This Row],[Select Salary Subobject]]),"",VLOOKUP(TblPosCalcMain[[#This Row],[Select Salary Subobject]],TblSalarySubobjects[],2,FALSE))</f>
        <v/>
      </c>
      <c r="AL64" s="29" t="str">
        <f>IF(ISBLANK(TblPosCalcMain[[#This Row],[Select Salary Subobject]]),"",VLOOKUP(TblPosCalcMain[[#This Row],[Select Salary Subobject]],TblSalarySubobjects[],4,FALSE))</f>
        <v/>
      </c>
      <c r="AM64" s="29" t="str">
        <f>IF(ISBLANK(TblPosCalcMain[[#This Row],[Select Salary Subobject]]),"",VLOOKUP(TblPosCalcMain[[#This Row],[Select Salary Subobject]],TblSalarySubobjects[],5,FALSE))</f>
        <v/>
      </c>
      <c r="AN64" s="29" t="str">
        <f>IF(ISBLANK(TblPosCalcMain[[#This Row],[Select Retirement System]]),"",VLOOKUP(TblPosCalcMain[[#This Row],[Select Retirement System]],TblRetirementOPEBs[],5,FALSE))</f>
        <v/>
      </c>
      <c r="AO64" s="30" t="str">
        <f>IF(ISBLANK(TblPosCalcMain[[#This Row],[Select Retirement System]]),"",VLOOKUP(TblPosCalcMain[[#This Row],[Select Retirement System]],TblRetirementOPEBs[],6,FALSE))</f>
        <v/>
      </c>
      <c r="AP64" s="30" t="str">
        <f>IF(ISBLANK(TblPosCalcMain[[#This Row],[Select Retirement System]]),"",VLOOKUP(TblPosCalcMain[[#This Row],[Select Retirement System]],TblRetirementOPEBs[],7,FALSE))</f>
        <v/>
      </c>
      <c r="AQ64" s="31" t="str">
        <f>IF(ISBLANK(TblPosCalcMain[[#This Row],[Select Retirement System]]),"",VLOOKUP(TblPosCalcMain[[#This Row],[Select Retirement System]],TblRetirementOPEBs[],8,FALSE))</f>
        <v/>
      </c>
      <c r="AR64" s="31" t="str">
        <f>IF(ISBLANK(TblPosCalcMain[[#This Row],[Select Retirement System]]),"",VLOOKUP(TblPosCalcMain[[#This Row],[Select Retirement System]],TblRetirementOPEBs[],9,FALSE))</f>
        <v/>
      </c>
      <c r="AS64" s="37" t="str">
        <f>IF(ISBLANK(TblPosCalcMain[[#This Row],[Select Retirement System]]),"",VLOOKUP(TblPosCalcMain[[#This Row],[Select Retirement System]],TblRetirementOPEBs[],10,FALSE))</f>
        <v/>
      </c>
      <c r="AT64" s="30" t="str">
        <f>IF(ISBLANK(TblPosCalcMain[[#This Row],[Select Retirement System]]),"",VLOOKUP(TblPosCalcMain[[#This Row],[Select Retirement System]],TblRetirementOPEBs[],11,FALSE))</f>
        <v/>
      </c>
      <c r="AU64" s="30" t="str">
        <f>IF(ISBLANK(TblPosCalcMain[[#This Row],[Select Retirement System]]),"",VLOOKUP(TblPosCalcMain[[#This Row],[Select Retirement System]],TblRetirementOPEBs[],12,FALSE))</f>
        <v/>
      </c>
      <c r="AV64" s="37" t="str">
        <f>IF(ISBLANK(TblPosCalcMain[[#This Row],[Select Retirement System]]),"",VLOOKUP(TblPosCalcMain[[#This Row],[Select Retirement System]],TblRetirementOPEBs[],2,FALSE))</f>
        <v/>
      </c>
      <c r="AW64" s="30" t="str">
        <f>IF(ISBLANK(TblPosCalcMain[[#This Row],[Select Retirement System]]),"",VLOOKUP(TblPosCalcMain[[#This Row],[Select Retirement System]],TblRetirementOPEBs[],3,FALSE))</f>
        <v/>
      </c>
      <c r="AX64" s="30" t="str">
        <f>IF(ISBLANK(TblPosCalcMain[[#This Row],[Select Retirement System]]),"",VLOOKUP(TblPosCalcMain[[#This Row],[Select Retirement System]],TblRetirementOPEBs[],4,FALSE))</f>
        <v/>
      </c>
      <c r="AY64" s="38" t="str">
        <f>IF(ISBLANK(TblPosCalcMain[[#This Row],[Select Retirement System]]),"",VLOOKUP(TblPosCalcMain[[#This Row],[Select Retirement System]],TblRetirementOPEBs[],13,FALSE))</f>
        <v/>
      </c>
      <c r="AZ64" s="39" t="str">
        <f>IF(ISBLANK(TblPosCalcMain[[#This Row],[Select Retirement System]]),"",VLOOKUP(TblPosCalcMain[[#This Row],[Select Retirement System]],TblRetirementOPEBs[],14,FALSE))</f>
        <v/>
      </c>
      <c r="BA64" s="39" t="str">
        <f>IF(ISBLANK(TblPosCalcMain[[#This Row],[Select Retirement System]]),"",VLOOKUP(TblPosCalcMain[[#This Row],[Select Retirement System]],TblRetirementOPEBs[],15,FALSE))</f>
        <v/>
      </c>
      <c r="BB64" s="38" t="str">
        <f>IF(ISBLANK(TblPosCalcMain[[#This Row],[Select Retirement System]]),"",VLOOKUP(TblPosCalcMain[[#This Row],[Select Retirement System]],TblRetirementOPEBs[],16,FALSE))</f>
        <v/>
      </c>
      <c r="BC64" s="39" t="str">
        <f>IF(ISBLANK(TblPosCalcMain[[#This Row],[Select Retirement System]]),"",VLOOKUP(TblPosCalcMain[[#This Row],[Select Retirement System]],TblRetirementOPEBs[],17,FALSE))</f>
        <v/>
      </c>
      <c r="BD64" s="39" t="str">
        <f>IF(ISBLANK(TblPosCalcMain[[#This Row],[Select Retirement System]]),"",VLOOKUP(TblPosCalcMain[[#This Row],[Select Retirement System]],TblRetirementOPEBs[],18,FALSE))</f>
        <v/>
      </c>
      <c r="BE64" s="38" t="str">
        <f>IF(ISBLANK(TblPosCalcMain[[#This Row],[Select Retirement System]]),"",VLOOKUP(TblPosCalcMain[[#This Row],[Select Retirement System]],TblRetirementOPEBs[],19,FALSE))</f>
        <v/>
      </c>
      <c r="BF64" s="39" t="str">
        <f>IF(ISBLANK(TblPosCalcMain[[#This Row],[Select Retirement System]]),"",VLOOKUP(TblPosCalcMain[[#This Row],[Select Retirement System]],TblRetirementOPEBs[],20,FALSE))</f>
        <v/>
      </c>
      <c r="BG64" s="39" t="str">
        <f>IF(ISBLANK(TblPosCalcMain[[#This Row],[Select Retirement System]]),"",VLOOKUP(TblPosCalcMain[[#This Row],[Select Retirement System]],TblRetirementOPEBs[],21,FALSE))</f>
        <v/>
      </c>
      <c r="BH64" s="29" t="str">
        <f>IF(ISBLANK(TblPosCalcMain[[#This Row],[Select Retirement System]]),"",VLOOKUP(TblPosCalcMain[[#This Row],[Select Retirement System]],TblRetirementOPEBs[],22,FALSE))</f>
        <v/>
      </c>
      <c r="BI64" s="31" t="str">
        <f>IF(ISBLANK(TblPosCalcMain[[#This Row],[Select Retirement System]]),"",VLOOKUP(TblPosCalcMain[[#This Row],[Select Retirement System]],TblRetirementOPEBs[],23,FALSE))</f>
        <v/>
      </c>
      <c r="BJ64" s="31" t="str">
        <f>IF(ISBLANK(TblPosCalcMain[[#This Row],[Select Retirement System]]),"",VLOOKUP(TblPosCalcMain[[#This Row],[Select Retirement System]],TblRetirementOPEBs[],24,FALSE))</f>
        <v/>
      </c>
      <c r="BK64" s="29" t="str">
        <f>IF(ISBLANK(TblPosCalcMain[[#This Row],[Select Health Plan]]),"",VLOOKUP(TblPosCalcMain[[#This Row],[Select Health Plan]],TblHealthPlans[],4,FALSE))</f>
        <v/>
      </c>
      <c r="BL64" s="26" t="str">
        <f>IF(ISBLANK(TblPosCalcMain[[#This Row],[Select Health Plan]]),"",VLOOKUP(TblPosCalcMain[[#This Row],[Select Health Plan]],TblHealthPlans[],5,FALSE))</f>
        <v/>
      </c>
      <c r="BM64" s="26" t="str">
        <f>IF(ISBLANK(TblPosCalcMain[[#This Row],[Select Health Plan]]),"",VLOOKUP(TblPosCalcMain[[#This Row],[Select Health Plan]],TblHealthPlans[],6,FALSE))</f>
        <v/>
      </c>
    </row>
    <row r="65" spans="3:65" x14ac:dyDescent="0.35">
      <c r="C65" s="9"/>
      <c r="D65" s="40"/>
      <c r="E65" s="40"/>
      <c r="F65" s="9"/>
      <c r="G65" s="9"/>
      <c r="H65" s="17"/>
      <c r="I65" s="26"/>
      <c r="J65" s="9"/>
      <c r="K65" s="17"/>
      <c r="L65" s="17"/>
      <c r="M65" s="25"/>
      <c r="N65" s="25"/>
      <c r="O65" s="26">
        <f>ROUND(TblPosCalcMain[[#This Row],[Enter Position Count Year 1]]*TblPosCalcMain[[#This Row],[Enter Annual Salary]]*(TblPosCalcMain[[#This Row],[Enter Pay Periods Year 1]]/24),0)</f>
        <v>0</v>
      </c>
      <c r="P65" s="26">
        <f>ROUND(TblPosCalcMain[[#This Row],[Enter Position Count Year 2]]*TblPosCalcMain[[#This Row],[Enter Annual Salary]]*(TblPosCalcMain[[#This Row],[Enter Pay Periods Year 2]]/24),0)</f>
        <v>0</v>
      </c>
      <c r="Q65"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65"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65" s="26">
        <f>IF(TblPosCalcMain[[#This Row],[Salary Cost Yr1]]=0,0,ROUND(TblPosCalcMain[[#This Row],[Salary Cost Yr1]]*TblPosCalcMain[[#This Row],[Medicare Rate Yr1]],0))</f>
        <v>0</v>
      </c>
      <c r="T65" s="26">
        <f>IF(TblPosCalcMain[[#This Row],[Salary Cost Yr2]]=0,0,ROUND(TblPosCalcMain[[#This Row],[Salary Cost Yr2]]*TblPosCalcMain[[#This Row],[Medicare Rate Yr2]],0))</f>
        <v>0</v>
      </c>
      <c r="U65" s="26">
        <f>IF(TblPosCalcMain[[#This Row],[Salary Cost Yr1]]=0,0,ROUND(TblPosCalcMain[[#This Row],[Salary Cost Yr1]]*TblPosCalcMain[[#This Row],[Retirement Rate Yr1]],0))</f>
        <v>0</v>
      </c>
      <c r="V65" s="26">
        <f>IF(TblPosCalcMain[[#This Row],[Salary Cost Yr2]]=0,0,ROUND(TblPosCalcMain[[#This Row],[Salary Cost Yr2]]*TblPosCalcMain[[#This Row],[Retirement Rate Yr2]],0))</f>
        <v>0</v>
      </c>
      <c r="W65" s="26">
        <f>IF(TblPosCalcMain[[#This Row],[Salary Cost Yr1]]=0,0,ROUND(TblPosCalcMain[[#This Row],[Salary Cost Yr1]]*TblPosCalcMain[[#This Row],[Group Life Rate Yr1]],0))</f>
        <v>0</v>
      </c>
      <c r="X65" s="26">
        <f>IF(TblPosCalcMain[[#This Row],[Salary Cost Yr2]]=0,0,ROUND(TblPosCalcMain[[#This Row],[Salary Cost Yr2]]*TblPosCalcMain[[#This Row],[Group Life Rate Yr2]],0))</f>
        <v>0</v>
      </c>
      <c r="Y65" s="26">
        <f>IF(TblPosCalcMain[[#This Row],[Salary Cost Yr1]]=0,0,ROUND(TblPosCalcMain[[#This Row],[Salary Cost Yr1]]*TblPosCalcMain[[#This Row],[Retiree Health Cred Rate Yr1]],0))</f>
        <v>0</v>
      </c>
      <c r="Z65" s="26">
        <f>IF(TblPosCalcMain[[#This Row],[Salary Cost Yr2]]=0,0,ROUND(TblPosCalcMain[[#This Row],[Salary Cost Yr2]]*TblPosCalcMain[[#This Row],[Retiree Health Cred Rate Yr2]],0))</f>
        <v>0</v>
      </c>
      <c r="AA65" s="26">
        <f>IF(TblPosCalcMain[[#This Row],[Salary Cost Yr1]]=0,0,ROUND(TblPosCalcMain[[#This Row],[Salary Cost Yr1]]*TblPosCalcMain[[#This Row],[Disability Rate Yr1]],0))</f>
        <v>0</v>
      </c>
      <c r="AB65" s="26">
        <f>IF(TblPosCalcMain[[#This Row],[Salary Cost Yr2]]=0,0,ROUND(TblPosCalcMain[[#This Row],[Salary Cost Yr2]]*TblPosCalcMain[[#This Row],[Disability Rate Yr2]],0))</f>
        <v>0</v>
      </c>
      <c r="AC65" s="26">
        <f>IF(TblPosCalcMain[[#This Row],[Deferred Comp Participant?]]="Yes",ROUND((TblPosCalcMain[[#This Row],[Enter Pay Periods Year 1]]*TblPosCalcMain[[#This Row],[Deferred Comp Match  Per Pay Period Yr1]])*TblPosCalcMain[[#This Row],[Enter Position Count Year 1]],0),0)</f>
        <v>0</v>
      </c>
      <c r="AD65" s="26">
        <f>IF(TblPosCalcMain[[#This Row],[Deferred Comp Participant?]]="Yes",ROUND((TblPosCalcMain[[#This Row],[Enter Pay Periods Year 2]]*TblPosCalcMain[[#This Row],[Deferred Comp Match  Per Pay Period Yr2]])*TblPosCalcMain[[#This Row],[Enter Position Count Year 2]],0),0)</f>
        <v>0</v>
      </c>
      <c r="AE65" s="26">
        <f>IF(ISBLANK(TblPosCalcMain[[#This Row],[Select Health Plan]]),0,ROUND(((TblPosCalcMain[[#This Row],[Health Insurance Premium Yr1]]/24)*TblPosCalcMain[[#This Row],[Enter Pay Periods Year 1]])*TblPosCalcMain[[#This Row],[Enter Position Count Year 1]],0))</f>
        <v>0</v>
      </c>
      <c r="AF65" s="26">
        <f>IF(ISBLANK(TblPosCalcMain[[#This Row],[Select Health Plan]]),0,ROUND(((TblPosCalcMain[[#This Row],[Health Insurance Premium Yr2]]/24)*TblPosCalcMain[[#This Row],[Enter Pay Periods Year 2]])*TblPosCalcMain[[#This Row],[Enter Position Count Year 2]],0))</f>
        <v>0</v>
      </c>
      <c r="AG65"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65"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65"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65"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65" s="29" t="str">
        <f>IF(ISBLANK(TblPosCalcMain[[#This Row],[Select Salary Subobject]]),"",VLOOKUP(TblPosCalcMain[[#This Row],[Select Salary Subobject]],TblSalarySubobjects[],2,FALSE))</f>
        <v/>
      </c>
      <c r="AL65" s="29" t="str">
        <f>IF(ISBLANK(TblPosCalcMain[[#This Row],[Select Salary Subobject]]),"",VLOOKUP(TblPosCalcMain[[#This Row],[Select Salary Subobject]],TblSalarySubobjects[],4,FALSE))</f>
        <v/>
      </c>
      <c r="AM65" s="29" t="str">
        <f>IF(ISBLANK(TblPosCalcMain[[#This Row],[Select Salary Subobject]]),"",VLOOKUP(TblPosCalcMain[[#This Row],[Select Salary Subobject]],TblSalarySubobjects[],5,FALSE))</f>
        <v/>
      </c>
      <c r="AN65" s="29" t="str">
        <f>IF(ISBLANK(TblPosCalcMain[[#This Row],[Select Retirement System]]),"",VLOOKUP(TblPosCalcMain[[#This Row],[Select Retirement System]],TblRetirementOPEBs[],5,FALSE))</f>
        <v/>
      </c>
      <c r="AO65" s="30" t="str">
        <f>IF(ISBLANK(TblPosCalcMain[[#This Row],[Select Retirement System]]),"",VLOOKUP(TblPosCalcMain[[#This Row],[Select Retirement System]],TblRetirementOPEBs[],6,FALSE))</f>
        <v/>
      </c>
      <c r="AP65" s="30" t="str">
        <f>IF(ISBLANK(TblPosCalcMain[[#This Row],[Select Retirement System]]),"",VLOOKUP(TblPosCalcMain[[#This Row],[Select Retirement System]],TblRetirementOPEBs[],7,FALSE))</f>
        <v/>
      </c>
      <c r="AQ65" s="31" t="str">
        <f>IF(ISBLANK(TblPosCalcMain[[#This Row],[Select Retirement System]]),"",VLOOKUP(TblPosCalcMain[[#This Row],[Select Retirement System]],TblRetirementOPEBs[],8,FALSE))</f>
        <v/>
      </c>
      <c r="AR65" s="31" t="str">
        <f>IF(ISBLANK(TblPosCalcMain[[#This Row],[Select Retirement System]]),"",VLOOKUP(TblPosCalcMain[[#This Row],[Select Retirement System]],TblRetirementOPEBs[],9,FALSE))</f>
        <v/>
      </c>
      <c r="AS65" s="37" t="str">
        <f>IF(ISBLANK(TblPosCalcMain[[#This Row],[Select Retirement System]]),"",VLOOKUP(TblPosCalcMain[[#This Row],[Select Retirement System]],TblRetirementOPEBs[],10,FALSE))</f>
        <v/>
      </c>
      <c r="AT65" s="30" t="str">
        <f>IF(ISBLANK(TblPosCalcMain[[#This Row],[Select Retirement System]]),"",VLOOKUP(TblPosCalcMain[[#This Row],[Select Retirement System]],TblRetirementOPEBs[],11,FALSE))</f>
        <v/>
      </c>
      <c r="AU65" s="30" t="str">
        <f>IF(ISBLANK(TblPosCalcMain[[#This Row],[Select Retirement System]]),"",VLOOKUP(TblPosCalcMain[[#This Row],[Select Retirement System]],TblRetirementOPEBs[],12,FALSE))</f>
        <v/>
      </c>
      <c r="AV65" s="37" t="str">
        <f>IF(ISBLANK(TblPosCalcMain[[#This Row],[Select Retirement System]]),"",VLOOKUP(TblPosCalcMain[[#This Row],[Select Retirement System]],TblRetirementOPEBs[],2,FALSE))</f>
        <v/>
      </c>
      <c r="AW65" s="30" t="str">
        <f>IF(ISBLANK(TblPosCalcMain[[#This Row],[Select Retirement System]]),"",VLOOKUP(TblPosCalcMain[[#This Row],[Select Retirement System]],TblRetirementOPEBs[],3,FALSE))</f>
        <v/>
      </c>
      <c r="AX65" s="30" t="str">
        <f>IF(ISBLANK(TblPosCalcMain[[#This Row],[Select Retirement System]]),"",VLOOKUP(TblPosCalcMain[[#This Row],[Select Retirement System]],TblRetirementOPEBs[],4,FALSE))</f>
        <v/>
      </c>
      <c r="AY65" s="38" t="str">
        <f>IF(ISBLANK(TblPosCalcMain[[#This Row],[Select Retirement System]]),"",VLOOKUP(TblPosCalcMain[[#This Row],[Select Retirement System]],TblRetirementOPEBs[],13,FALSE))</f>
        <v/>
      </c>
      <c r="AZ65" s="39" t="str">
        <f>IF(ISBLANK(TblPosCalcMain[[#This Row],[Select Retirement System]]),"",VLOOKUP(TblPosCalcMain[[#This Row],[Select Retirement System]],TblRetirementOPEBs[],14,FALSE))</f>
        <v/>
      </c>
      <c r="BA65" s="39" t="str">
        <f>IF(ISBLANK(TblPosCalcMain[[#This Row],[Select Retirement System]]),"",VLOOKUP(TblPosCalcMain[[#This Row],[Select Retirement System]],TblRetirementOPEBs[],15,FALSE))</f>
        <v/>
      </c>
      <c r="BB65" s="38" t="str">
        <f>IF(ISBLANK(TblPosCalcMain[[#This Row],[Select Retirement System]]),"",VLOOKUP(TblPosCalcMain[[#This Row],[Select Retirement System]],TblRetirementOPEBs[],16,FALSE))</f>
        <v/>
      </c>
      <c r="BC65" s="39" t="str">
        <f>IF(ISBLANK(TblPosCalcMain[[#This Row],[Select Retirement System]]),"",VLOOKUP(TblPosCalcMain[[#This Row],[Select Retirement System]],TblRetirementOPEBs[],17,FALSE))</f>
        <v/>
      </c>
      <c r="BD65" s="39" t="str">
        <f>IF(ISBLANK(TblPosCalcMain[[#This Row],[Select Retirement System]]),"",VLOOKUP(TblPosCalcMain[[#This Row],[Select Retirement System]],TblRetirementOPEBs[],18,FALSE))</f>
        <v/>
      </c>
      <c r="BE65" s="38" t="str">
        <f>IF(ISBLANK(TblPosCalcMain[[#This Row],[Select Retirement System]]),"",VLOOKUP(TblPosCalcMain[[#This Row],[Select Retirement System]],TblRetirementOPEBs[],19,FALSE))</f>
        <v/>
      </c>
      <c r="BF65" s="39" t="str">
        <f>IF(ISBLANK(TblPosCalcMain[[#This Row],[Select Retirement System]]),"",VLOOKUP(TblPosCalcMain[[#This Row],[Select Retirement System]],TblRetirementOPEBs[],20,FALSE))</f>
        <v/>
      </c>
      <c r="BG65" s="39" t="str">
        <f>IF(ISBLANK(TblPosCalcMain[[#This Row],[Select Retirement System]]),"",VLOOKUP(TblPosCalcMain[[#This Row],[Select Retirement System]],TblRetirementOPEBs[],21,FALSE))</f>
        <v/>
      </c>
      <c r="BH65" s="29" t="str">
        <f>IF(ISBLANK(TblPosCalcMain[[#This Row],[Select Retirement System]]),"",VLOOKUP(TblPosCalcMain[[#This Row],[Select Retirement System]],TblRetirementOPEBs[],22,FALSE))</f>
        <v/>
      </c>
      <c r="BI65" s="31" t="str">
        <f>IF(ISBLANK(TblPosCalcMain[[#This Row],[Select Retirement System]]),"",VLOOKUP(TblPosCalcMain[[#This Row],[Select Retirement System]],TblRetirementOPEBs[],23,FALSE))</f>
        <v/>
      </c>
      <c r="BJ65" s="31" t="str">
        <f>IF(ISBLANK(TblPosCalcMain[[#This Row],[Select Retirement System]]),"",VLOOKUP(TblPosCalcMain[[#This Row],[Select Retirement System]],TblRetirementOPEBs[],24,FALSE))</f>
        <v/>
      </c>
      <c r="BK65" s="29" t="str">
        <f>IF(ISBLANK(TblPosCalcMain[[#This Row],[Select Health Plan]]),"",VLOOKUP(TblPosCalcMain[[#This Row],[Select Health Plan]],TblHealthPlans[],4,FALSE))</f>
        <v/>
      </c>
      <c r="BL65" s="26" t="str">
        <f>IF(ISBLANK(TblPosCalcMain[[#This Row],[Select Health Plan]]),"",VLOOKUP(TblPosCalcMain[[#This Row],[Select Health Plan]],TblHealthPlans[],5,FALSE))</f>
        <v/>
      </c>
      <c r="BM65" s="26" t="str">
        <f>IF(ISBLANK(TblPosCalcMain[[#This Row],[Select Health Plan]]),"",VLOOKUP(TblPosCalcMain[[#This Row],[Select Health Plan]],TblHealthPlans[],6,FALSE))</f>
        <v/>
      </c>
    </row>
    <row r="66" spans="3:65" x14ac:dyDescent="0.35">
      <c r="C66" s="9"/>
      <c r="D66" s="40"/>
      <c r="E66" s="40"/>
      <c r="F66" s="9"/>
      <c r="G66" s="9"/>
      <c r="H66" s="17"/>
      <c r="I66" s="26"/>
      <c r="J66" s="9"/>
      <c r="K66" s="17"/>
      <c r="L66" s="17"/>
      <c r="M66" s="25"/>
      <c r="N66" s="25"/>
      <c r="O66" s="26">
        <f>ROUND(TblPosCalcMain[[#This Row],[Enter Position Count Year 1]]*TblPosCalcMain[[#This Row],[Enter Annual Salary]]*(TblPosCalcMain[[#This Row],[Enter Pay Periods Year 1]]/24),0)</f>
        <v>0</v>
      </c>
      <c r="P66" s="26">
        <f>ROUND(TblPosCalcMain[[#This Row],[Enter Position Count Year 2]]*TblPosCalcMain[[#This Row],[Enter Annual Salary]]*(TblPosCalcMain[[#This Row],[Enter Pay Periods Year 2]]/24),0)</f>
        <v>0</v>
      </c>
      <c r="Q66"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66"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66" s="26">
        <f>IF(TblPosCalcMain[[#This Row],[Salary Cost Yr1]]=0,0,ROUND(TblPosCalcMain[[#This Row],[Salary Cost Yr1]]*TblPosCalcMain[[#This Row],[Medicare Rate Yr1]],0))</f>
        <v>0</v>
      </c>
      <c r="T66" s="26">
        <f>IF(TblPosCalcMain[[#This Row],[Salary Cost Yr2]]=0,0,ROUND(TblPosCalcMain[[#This Row],[Salary Cost Yr2]]*TblPosCalcMain[[#This Row],[Medicare Rate Yr2]],0))</f>
        <v>0</v>
      </c>
      <c r="U66" s="26">
        <f>IF(TblPosCalcMain[[#This Row],[Salary Cost Yr1]]=0,0,ROUND(TblPosCalcMain[[#This Row],[Salary Cost Yr1]]*TblPosCalcMain[[#This Row],[Retirement Rate Yr1]],0))</f>
        <v>0</v>
      </c>
      <c r="V66" s="26">
        <f>IF(TblPosCalcMain[[#This Row],[Salary Cost Yr2]]=0,0,ROUND(TblPosCalcMain[[#This Row],[Salary Cost Yr2]]*TblPosCalcMain[[#This Row],[Retirement Rate Yr2]],0))</f>
        <v>0</v>
      </c>
      <c r="W66" s="26">
        <f>IF(TblPosCalcMain[[#This Row],[Salary Cost Yr1]]=0,0,ROUND(TblPosCalcMain[[#This Row],[Salary Cost Yr1]]*TblPosCalcMain[[#This Row],[Group Life Rate Yr1]],0))</f>
        <v>0</v>
      </c>
      <c r="X66" s="26">
        <f>IF(TblPosCalcMain[[#This Row],[Salary Cost Yr2]]=0,0,ROUND(TblPosCalcMain[[#This Row],[Salary Cost Yr2]]*TblPosCalcMain[[#This Row],[Group Life Rate Yr2]],0))</f>
        <v>0</v>
      </c>
      <c r="Y66" s="26">
        <f>IF(TblPosCalcMain[[#This Row],[Salary Cost Yr1]]=0,0,ROUND(TblPosCalcMain[[#This Row],[Salary Cost Yr1]]*TblPosCalcMain[[#This Row],[Retiree Health Cred Rate Yr1]],0))</f>
        <v>0</v>
      </c>
      <c r="Z66" s="26">
        <f>IF(TblPosCalcMain[[#This Row],[Salary Cost Yr2]]=0,0,ROUND(TblPosCalcMain[[#This Row],[Salary Cost Yr2]]*TblPosCalcMain[[#This Row],[Retiree Health Cred Rate Yr2]],0))</f>
        <v>0</v>
      </c>
      <c r="AA66" s="26">
        <f>IF(TblPosCalcMain[[#This Row],[Salary Cost Yr1]]=0,0,ROUND(TblPosCalcMain[[#This Row],[Salary Cost Yr1]]*TblPosCalcMain[[#This Row],[Disability Rate Yr1]],0))</f>
        <v>0</v>
      </c>
      <c r="AB66" s="26">
        <f>IF(TblPosCalcMain[[#This Row],[Salary Cost Yr2]]=0,0,ROUND(TblPosCalcMain[[#This Row],[Salary Cost Yr2]]*TblPosCalcMain[[#This Row],[Disability Rate Yr2]],0))</f>
        <v>0</v>
      </c>
      <c r="AC66" s="26">
        <f>IF(TblPosCalcMain[[#This Row],[Deferred Comp Participant?]]="Yes",ROUND((TblPosCalcMain[[#This Row],[Enter Pay Periods Year 1]]*TblPosCalcMain[[#This Row],[Deferred Comp Match  Per Pay Period Yr1]])*TblPosCalcMain[[#This Row],[Enter Position Count Year 1]],0),0)</f>
        <v>0</v>
      </c>
      <c r="AD66" s="26">
        <f>IF(TblPosCalcMain[[#This Row],[Deferred Comp Participant?]]="Yes",ROUND((TblPosCalcMain[[#This Row],[Enter Pay Periods Year 2]]*TblPosCalcMain[[#This Row],[Deferred Comp Match  Per Pay Period Yr2]])*TblPosCalcMain[[#This Row],[Enter Position Count Year 2]],0),0)</f>
        <v>0</v>
      </c>
      <c r="AE66" s="26">
        <f>IF(ISBLANK(TblPosCalcMain[[#This Row],[Select Health Plan]]),0,ROUND(((TblPosCalcMain[[#This Row],[Health Insurance Premium Yr1]]/24)*TblPosCalcMain[[#This Row],[Enter Pay Periods Year 1]])*TblPosCalcMain[[#This Row],[Enter Position Count Year 1]],0))</f>
        <v>0</v>
      </c>
      <c r="AF66" s="26">
        <f>IF(ISBLANK(TblPosCalcMain[[#This Row],[Select Health Plan]]),0,ROUND(((TblPosCalcMain[[#This Row],[Health Insurance Premium Yr2]]/24)*TblPosCalcMain[[#This Row],[Enter Pay Periods Year 2]])*TblPosCalcMain[[#This Row],[Enter Position Count Year 2]],0))</f>
        <v>0</v>
      </c>
      <c r="AG66"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66"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66"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66"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66" s="29" t="str">
        <f>IF(ISBLANK(TblPosCalcMain[[#This Row],[Select Salary Subobject]]),"",VLOOKUP(TblPosCalcMain[[#This Row],[Select Salary Subobject]],TblSalarySubobjects[],2,FALSE))</f>
        <v/>
      </c>
      <c r="AL66" s="29" t="str">
        <f>IF(ISBLANK(TblPosCalcMain[[#This Row],[Select Salary Subobject]]),"",VLOOKUP(TblPosCalcMain[[#This Row],[Select Salary Subobject]],TblSalarySubobjects[],4,FALSE))</f>
        <v/>
      </c>
      <c r="AM66" s="29" t="str">
        <f>IF(ISBLANK(TblPosCalcMain[[#This Row],[Select Salary Subobject]]),"",VLOOKUP(TblPosCalcMain[[#This Row],[Select Salary Subobject]],TblSalarySubobjects[],5,FALSE))</f>
        <v/>
      </c>
      <c r="AN66" s="29" t="str">
        <f>IF(ISBLANK(TblPosCalcMain[[#This Row],[Select Retirement System]]),"",VLOOKUP(TblPosCalcMain[[#This Row],[Select Retirement System]],TblRetirementOPEBs[],5,FALSE))</f>
        <v/>
      </c>
      <c r="AO66" s="30" t="str">
        <f>IF(ISBLANK(TblPosCalcMain[[#This Row],[Select Retirement System]]),"",VLOOKUP(TblPosCalcMain[[#This Row],[Select Retirement System]],TblRetirementOPEBs[],6,FALSE))</f>
        <v/>
      </c>
      <c r="AP66" s="30" t="str">
        <f>IF(ISBLANK(TblPosCalcMain[[#This Row],[Select Retirement System]]),"",VLOOKUP(TblPosCalcMain[[#This Row],[Select Retirement System]],TblRetirementOPEBs[],7,FALSE))</f>
        <v/>
      </c>
      <c r="AQ66" s="31" t="str">
        <f>IF(ISBLANK(TblPosCalcMain[[#This Row],[Select Retirement System]]),"",VLOOKUP(TblPosCalcMain[[#This Row],[Select Retirement System]],TblRetirementOPEBs[],8,FALSE))</f>
        <v/>
      </c>
      <c r="AR66" s="31" t="str">
        <f>IF(ISBLANK(TblPosCalcMain[[#This Row],[Select Retirement System]]),"",VLOOKUP(TblPosCalcMain[[#This Row],[Select Retirement System]],TblRetirementOPEBs[],9,FALSE))</f>
        <v/>
      </c>
      <c r="AS66" s="37" t="str">
        <f>IF(ISBLANK(TblPosCalcMain[[#This Row],[Select Retirement System]]),"",VLOOKUP(TblPosCalcMain[[#This Row],[Select Retirement System]],TblRetirementOPEBs[],10,FALSE))</f>
        <v/>
      </c>
      <c r="AT66" s="30" t="str">
        <f>IF(ISBLANK(TblPosCalcMain[[#This Row],[Select Retirement System]]),"",VLOOKUP(TblPosCalcMain[[#This Row],[Select Retirement System]],TblRetirementOPEBs[],11,FALSE))</f>
        <v/>
      </c>
      <c r="AU66" s="30" t="str">
        <f>IF(ISBLANK(TblPosCalcMain[[#This Row],[Select Retirement System]]),"",VLOOKUP(TblPosCalcMain[[#This Row],[Select Retirement System]],TblRetirementOPEBs[],12,FALSE))</f>
        <v/>
      </c>
      <c r="AV66" s="37" t="str">
        <f>IF(ISBLANK(TblPosCalcMain[[#This Row],[Select Retirement System]]),"",VLOOKUP(TblPosCalcMain[[#This Row],[Select Retirement System]],TblRetirementOPEBs[],2,FALSE))</f>
        <v/>
      </c>
      <c r="AW66" s="30" t="str">
        <f>IF(ISBLANK(TblPosCalcMain[[#This Row],[Select Retirement System]]),"",VLOOKUP(TblPosCalcMain[[#This Row],[Select Retirement System]],TblRetirementOPEBs[],3,FALSE))</f>
        <v/>
      </c>
      <c r="AX66" s="30" t="str">
        <f>IF(ISBLANK(TblPosCalcMain[[#This Row],[Select Retirement System]]),"",VLOOKUP(TblPosCalcMain[[#This Row],[Select Retirement System]],TblRetirementOPEBs[],4,FALSE))</f>
        <v/>
      </c>
      <c r="AY66" s="38" t="str">
        <f>IF(ISBLANK(TblPosCalcMain[[#This Row],[Select Retirement System]]),"",VLOOKUP(TblPosCalcMain[[#This Row],[Select Retirement System]],TblRetirementOPEBs[],13,FALSE))</f>
        <v/>
      </c>
      <c r="AZ66" s="39" t="str">
        <f>IF(ISBLANK(TblPosCalcMain[[#This Row],[Select Retirement System]]),"",VLOOKUP(TblPosCalcMain[[#This Row],[Select Retirement System]],TblRetirementOPEBs[],14,FALSE))</f>
        <v/>
      </c>
      <c r="BA66" s="39" t="str">
        <f>IF(ISBLANK(TblPosCalcMain[[#This Row],[Select Retirement System]]),"",VLOOKUP(TblPosCalcMain[[#This Row],[Select Retirement System]],TblRetirementOPEBs[],15,FALSE))</f>
        <v/>
      </c>
      <c r="BB66" s="38" t="str">
        <f>IF(ISBLANK(TblPosCalcMain[[#This Row],[Select Retirement System]]),"",VLOOKUP(TblPosCalcMain[[#This Row],[Select Retirement System]],TblRetirementOPEBs[],16,FALSE))</f>
        <v/>
      </c>
      <c r="BC66" s="39" t="str">
        <f>IF(ISBLANK(TblPosCalcMain[[#This Row],[Select Retirement System]]),"",VLOOKUP(TblPosCalcMain[[#This Row],[Select Retirement System]],TblRetirementOPEBs[],17,FALSE))</f>
        <v/>
      </c>
      <c r="BD66" s="39" t="str">
        <f>IF(ISBLANK(TblPosCalcMain[[#This Row],[Select Retirement System]]),"",VLOOKUP(TblPosCalcMain[[#This Row],[Select Retirement System]],TblRetirementOPEBs[],18,FALSE))</f>
        <v/>
      </c>
      <c r="BE66" s="38" t="str">
        <f>IF(ISBLANK(TblPosCalcMain[[#This Row],[Select Retirement System]]),"",VLOOKUP(TblPosCalcMain[[#This Row],[Select Retirement System]],TblRetirementOPEBs[],19,FALSE))</f>
        <v/>
      </c>
      <c r="BF66" s="39" t="str">
        <f>IF(ISBLANK(TblPosCalcMain[[#This Row],[Select Retirement System]]),"",VLOOKUP(TblPosCalcMain[[#This Row],[Select Retirement System]],TblRetirementOPEBs[],20,FALSE))</f>
        <v/>
      </c>
      <c r="BG66" s="39" t="str">
        <f>IF(ISBLANK(TblPosCalcMain[[#This Row],[Select Retirement System]]),"",VLOOKUP(TblPosCalcMain[[#This Row],[Select Retirement System]],TblRetirementOPEBs[],21,FALSE))</f>
        <v/>
      </c>
      <c r="BH66" s="29" t="str">
        <f>IF(ISBLANK(TblPosCalcMain[[#This Row],[Select Retirement System]]),"",VLOOKUP(TblPosCalcMain[[#This Row],[Select Retirement System]],TblRetirementOPEBs[],22,FALSE))</f>
        <v/>
      </c>
      <c r="BI66" s="31" t="str">
        <f>IF(ISBLANK(TblPosCalcMain[[#This Row],[Select Retirement System]]),"",VLOOKUP(TblPosCalcMain[[#This Row],[Select Retirement System]],TblRetirementOPEBs[],23,FALSE))</f>
        <v/>
      </c>
      <c r="BJ66" s="31" t="str">
        <f>IF(ISBLANK(TblPosCalcMain[[#This Row],[Select Retirement System]]),"",VLOOKUP(TblPosCalcMain[[#This Row],[Select Retirement System]],TblRetirementOPEBs[],24,FALSE))</f>
        <v/>
      </c>
      <c r="BK66" s="29" t="str">
        <f>IF(ISBLANK(TblPosCalcMain[[#This Row],[Select Health Plan]]),"",VLOOKUP(TblPosCalcMain[[#This Row],[Select Health Plan]],TblHealthPlans[],4,FALSE))</f>
        <v/>
      </c>
      <c r="BL66" s="26" t="str">
        <f>IF(ISBLANK(TblPosCalcMain[[#This Row],[Select Health Plan]]),"",VLOOKUP(TblPosCalcMain[[#This Row],[Select Health Plan]],TblHealthPlans[],5,FALSE))</f>
        <v/>
      </c>
      <c r="BM66" s="26" t="str">
        <f>IF(ISBLANK(TblPosCalcMain[[#This Row],[Select Health Plan]]),"",VLOOKUP(TblPosCalcMain[[#This Row],[Select Health Plan]],TblHealthPlans[],6,FALSE))</f>
        <v/>
      </c>
    </row>
    <row r="67" spans="3:65" x14ac:dyDescent="0.35">
      <c r="C67" s="9"/>
      <c r="D67" s="40"/>
      <c r="E67" s="40"/>
      <c r="F67" s="9"/>
      <c r="G67" s="9"/>
      <c r="H67" s="17"/>
      <c r="I67" s="26"/>
      <c r="J67" s="9"/>
      <c r="K67" s="17"/>
      <c r="L67" s="17"/>
      <c r="M67" s="25"/>
      <c r="N67" s="25"/>
      <c r="O67" s="26">
        <f>ROUND(TblPosCalcMain[[#This Row],[Enter Position Count Year 1]]*TblPosCalcMain[[#This Row],[Enter Annual Salary]]*(TblPosCalcMain[[#This Row],[Enter Pay Periods Year 1]]/24),0)</f>
        <v>0</v>
      </c>
      <c r="P67" s="26">
        <f>ROUND(TblPosCalcMain[[#This Row],[Enter Position Count Year 2]]*TblPosCalcMain[[#This Row],[Enter Annual Salary]]*(TblPosCalcMain[[#This Row],[Enter Pay Periods Year 2]]/24),0)</f>
        <v>0</v>
      </c>
      <c r="Q67"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67"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67" s="26">
        <f>IF(TblPosCalcMain[[#This Row],[Salary Cost Yr1]]=0,0,ROUND(TblPosCalcMain[[#This Row],[Salary Cost Yr1]]*TblPosCalcMain[[#This Row],[Medicare Rate Yr1]],0))</f>
        <v>0</v>
      </c>
      <c r="T67" s="26">
        <f>IF(TblPosCalcMain[[#This Row],[Salary Cost Yr2]]=0,0,ROUND(TblPosCalcMain[[#This Row],[Salary Cost Yr2]]*TblPosCalcMain[[#This Row],[Medicare Rate Yr2]],0))</f>
        <v>0</v>
      </c>
      <c r="U67" s="26">
        <f>IF(TblPosCalcMain[[#This Row],[Salary Cost Yr1]]=0,0,ROUND(TblPosCalcMain[[#This Row],[Salary Cost Yr1]]*TblPosCalcMain[[#This Row],[Retirement Rate Yr1]],0))</f>
        <v>0</v>
      </c>
      <c r="V67" s="26">
        <f>IF(TblPosCalcMain[[#This Row],[Salary Cost Yr2]]=0,0,ROUND(TblPosCalcMain[[#This Row],[Salary Cost Yr2]]*TblPosCalcMain[[#This Row],[Retirement Rate Yr2]],0))</f>
        <v>0</v>
      </c>
      <c r="W67" s="26">
        <f>IF(TblPosCalcMain[[#This Row],[Salary Cost Yr1]]=0,0,ROUND(TblPosCalcMain[[#This Row],[Salary Cost Yr1]]*TblPosCalcMain[[#This Row],[Group Life Rate Yr1]],0))</f>
        <v>0</v>
      </c>
      <c r="X67" s="26">
        <f>IF(TblPosCalcMain[[#This Row],[Salary Cost Yr2]]=0,0,ROUND(TblPosCalcMain[[#This Row],[Salary Cost Yr2]]*TblPosCalcMain[[#This Row],[Group Life Rate Yr2]],0))</f>
        <v>0</v>
      </c>
      <c r="Y67" s="26">
        <f>IF(TblPosCalcMain[[#This Row],[Salary Cost Yr1]]=0,0,ROUND(TblPosCalcMain[[#This Row],[Salary Cost Yr1]]*TblPosCalcMain[[#This Row],[Retiree Health Cred Rate Yr1]],0))</f>
        <v>0</v>
      </c>
      <c r="Z67" s="26">
        <f>IF(TblPosCalcMain[[#This Row],[Salary Cost Yr2]]=0,0,ROUND(TblPosCalcMain[[#This Row],[Salary Cost Yr2]]*TblPosCalcMain[[#This Row],[Retiree Health Cred Rate Yr2]],0))</f>
        <v>0</v>
      </c>
      <c r="AA67" s="26">
        <f>IF(TblPosCalcMain[[#This Row],[Salary Cost Yr1]]=0,0,ROUND(TblPosCalcMain[[#This Row],[Salary Cost Yr1]]*TblPosCalcMain[[#This Row],[Disability Rate Yr1]],0))</f>
        <v>0</v>
      </c>
      <c r="AB67" s="26">
        <f>IF(TblPosCalcMain[[#This Row],[Salary Cost Yr2]]=0,0,ROUND(TblPosCalcMain[[#This Row],[Salary Cost Yr2]]*TblPosCalcMain[[#This Row],[Disability Rate Yr2]],0))</f>
        <v>0</v>
      </c>
      <c r="AC67" s="26">
        <f>IF(TblPosCalcMain[[#This Row],[Deferred Comp Participant?]]="Yes",ROUND((TblPosCalcMain[[#This Row],[Enter Pay Periods Year 1]]*TblPosCalcMain[[#This Row],[Deferred Comp Match  Per Pay Period Yr1]])*TblPosCalcMain[[#This Row],[Enter Position Count Year 1]],0),0)</f>
        <v>0</v>
      </c>
      <c r="AD67" s="26">
        <f>IF(TblPosCalcMain[[#This Row],[Deferred Comp Participant?]]="Yes",ROUND((TblPosCalcMain[[#This Row],[Enter Pay Periods Year 2]]*TblPosCalcMain[[#This Row],[Deferred Comp Match  Per Pay Period Yr2]])*TblPosCalcMain[[#This Row],[Enter Position Count Year 2]],0),0)</f>
        <v>0</v>
      </c>
      <c r="AE67" s="26">
        <f>IF(ISBLANK(TblPosCalcMain[[#This Row],[Select Health Plan]]),0,ROUND(((TblPosCalcMain[[#This Row],[Health Insurance Premium Yr1]]/24)*TblPosCalcMain[[#This Row],[Enter Pay Periods Year 1]])*TblPosCalcMain[[#This Row],[Enter Position Count Year 1]],0))</f>
        <v>0</v>
      </c>
      <c r="AF67" s="26">
        <f>IF(ISBLANK(TblPosCalcMain[[#This Row],[Select Health Plan]]),0,ROUND(((TblPosCalcMain[[#This Row],[Health Insurance Premium Yr2]]/24)*TblPosCalcMain[[#This Row],[Enter Pay Periods Year 2]])*TblPosCalcMain[[#This Row],[Enter Position Count Year 2]],0))</f>
        <v>0</v>
      </c>
      <c r="AG67"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67"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67"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67"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67" s="29" t="str">
        <f>IF(ISBLANK(TblPosCalcMain[[#This Row],[Select Salary Subobject]]),"",VLOOKUP(TblPosCalcMain[[#This Row],[Select Salary Subobject]],TblSalarySubobjects[],2,FALSE))</f>
        <v/>
      </c>
      <c r="AL67" s="29" t="str">
        <f>IF(ISBLANK(TblPosCalcMain[[#This Row],[Select Salary Subobject]]),"",VLOOKUP(TblPosCalcMain[[#This Row],[Select Salary Subobject]],TblSalarySubobjects[],4,FALSE))</f>
        <v/>
      </c>
      <c r="AM67" s="29" t="str">
        <f>IF(ISBLANK(TblPosCalcMain[[#This Row],[Select Salary Subobject]]),"",VLOOKUP(TblPosCalcMain[[#This Row],[Select Salary Subobject]],TblSalarySubobjects[],5,FALSE))</f>
        <v/>
      </c>
      <c r="AN67" s="29" t="str">
        <f>IF(ISBLANK(TblPosCalcMain[[#This Row],[Select Retirement System]]),"",VLOOKUP(TblPosCalcMain[[#This Row],[Select Retirement System]],TblRetirementOPEBs[],5,FALSE))</f>
        <v/>
      </c>
      <c r="AO67" s="30" t="str">
        <f>IF(ISBLANK(TblPosCalcMain[[#This Row],[Select Retirement System]]),"",VLOOKUP(TblPosCalcMain[[#This Row],[Select Retirement System]],TblRetirementOPEBs[],6,FALSE))</f>
        <v/>
      </c>
      <c r="AP67" s="30" t="str">
        <f>IF(ISBLANK(TblPosCalcMain[[#This Row],[Select Retirement System]]),"",VLOOKUP(TblPosCalcMain[[#This Row],[Select Retirement System]],TblRetirementOPEBs[],7,FALSE))</f>
        <v/>
      </c>
      <c r="AQ67" s="31" t="str">
        <f>IF(ISBLANK(TblPosCalcMain[[#This Row],[Select Retirement System]]),"",VLOOKUP(TblPosCalcMain[[#This Row],[Select Retirement System]],TblRetirementOPEBs[],8,FALSE))</f>
        <v/>
      </c>
      <c r="AR67" s="31" t="str">
        <f>IF(ISBLANK(TblPosCalcMain[[#This Row],[Select Retirement System]]),"",VLOOKUP(TblPosCalcMain[[#This Row],[Select Retirement System]],TblRetirementOPEBs[],9,FALSE))</f>
        <v/>
      </c>
      <c r="AS67" s="37" t="str">
        <f>IF(ISBLANK(TblPosCalcMain[[#This Row],[Select Retirement System]]),"",VLOOKUP(TblPosCalcMain[[#This Row],[Select Retirement System]],TblRetirementOPEBs[],10,FALSE))</f>
        <v/>
      </c>
      <c r="AT67" s="30" t="str">
        <f>IF(ISBLANK(TblPosCalcMain[[#This Row],[Select Retirement System]]),"",VLOOKUP(TblPosCalcMain[[#This Row],[Select Retirement System]],TblRetirementOPEBs[],11,FALSE))</f>
        <v/>
      </c>
      <c r="AU67" s="30" t="str">
        <f>IF(ISBLANK(TblPosCalcMain[[#This Row],[Select Retirement System]]),"",VLOOKUP(TblPosCalcMain[[#This Row],[Select Retirement System]],TblRetirementOPEBs[],12,FALSE))</f>
        <v/>
      </c>
      <c r="AV67" s="37" t="str">
        <f>IF(ISBLANK(TblPosCalcMain[[#This Row],[Select Retirement System]]),"",VLOOKUP(TblPosCalcMain[[#This Row],[Select Retirement System]],TblRetirementOPEBs[],2,FALSE))</f>
        <v/>
      </c>
      <c r="AW67" s="30" t="str">
        <f>IF(ISBLANK(TblPosCalcMain[[#This Row],[Select Retirement System]]),"",VLOOKUP(TblPosCalcMain[[#This Row],[Select Retirement System]],TblRetirementOPEBs[],3,FALSE))</f>
        <v/>
      </c>
      <c r="AX67" s="30" t="str">
        <f>IF(ISBLANK(TblPosCalcMain[[#This Row],[Select Retirement System]]),"",VLOOKUP(TblPosCalcMain[[#This Row],[Select Retirement System]],TblRetirementOPEBs[],4,FALSE))</f>
        <v/>
      </c>
      <c r="AY67" s="38" t="str">
        <f>IF(ISBLANK(TblPosCalcMain[[#This Row],[Select Retirement System]]),"",VLOOKUP(TblPosCalcMain[[#This Row],[Select Retirement System]],TblRetirementOPEBs[],13,FALSE))</f>
        <v/>
      </c>
      <c r="AZ67" s="39" t="str">
        <f>IF(ISBLANK(TblPosCalcMain[[#This Row],[Select Retirement System]]),"",VLOOKUP(TblPosCalcMain[[#This Row],[Select Retirement System]],TblRetirementOPEBs[],14,FALSE))</f>
        <v/>
      </c>
      <c r="BA67" s="39" t="str">
        <f>IF(ISBLANK(TblPosCalcMain[[#This Row],[Select Retirement System]]),"",VLOOKUP(TblPosCalcMain[[#This Row],[Select Retirement System]],TblRetirementOPEBs[],15,FALSE))</f>
        <v/>
      </c>
      <c r="BB67" s="38" t="str">
        <f>IF(ISBLANK(TblPosCalcMain[[#This Row],[Select Retirement System]]),"",VLOOKUP(TblPosCalcMain[[#This Row],[Select Retirement System]],TblRetirementOPEBs[],16,FALSE))</f>
        <v/>
      </c>
      <c r="BC67" s="39" t="str">
        <f>IF(ISBLANK(TblPosCalcMain[[#This Row],[Select Retirement System]]),"",VLOOKUP(TblPosCalcMain[[#This Row],[Select Retirement System]],TblRetirementOPEBs[],17,FALSE))</f>
        <v/>
      </c>
      <c r="BD67" s="39" t="str">
        <f>IF(ISBLANK(TblPosCalcMain[[#This Row],[Select Retirement System]]),"",VLOOKUP(TblPosCalcMain[[#This Row],[Select Retirement System]],TblRetirementOPEBs[],18,FALSE))</f>
        <v/>
      </c>
      <c r="BE67" s="38" t="str">
        <f>IF(ISBLANK(TblPosCalcMain[[#This Row],[Select Retirement System]]),"",VLOOKUP(TblPosCalcMain[[#This Row],[Select Retirement System]],TblRetirementOPEBs[],19,FALSE))</f>
        <v/>
      </c>
      <c r="BF67" s="39" t="str">
        <f>IF(ISBLANK(TblPosCalcMain[[#This Row],[Select Retirement System]]),"",VLOOKUP(TblPosCalcMain[[#This Row],[Select Retirement System]],TblRetirementOPEBs[],20,FALSE))</f>
        <v/>
      </c>
      <c r="BG67" s="39" t="str">
        <f>IF(ISBLANK(TblPosCalcMain[[#This Row],[Select Retirement System]]),"",VLOOKUP(TblPosCalcMain[[#This Row],[Select Retirement System]],TblRetirementOPEBs[],21,FALSE))</f>
        <v/>
      </c>
      <c r="BH67" s="29" t="str">
        <f>IF(ISBLANK(TblPosCalcMain[[#This Row],[Select Retirement System]]),"",VLOOKUP(TblPosCalcMain[[#This Row],[Select Retirement System]],TblRetirementOPEBs[],22,FALSE))</f>
        <v/>
      </c>
      <c r="BI67" s="31" t="str">
        <f>IF(ISBLANK(TblPosCalcMain[[#This Row],[Select Retirement System]]),"",VLOOKUP(TblPosCalcMain[[#This Row],[Select Retirement System]],TblRetirementOPEBs[],23,FALSE))</f>
        <v/>
      </c>
      <c r="BJ67" s="31" t="str">
        <f>IF(ISBLANK(TblPosCalcMain[[#This Row],[Select Retirement System]]),"",VLOOKUP(TblPosCalcMain[[#This Row],[Select Retirement System]],TblRetirementOPEBs[],24,FALSE))</f>
        <v/>
      </c>
      <c r="BK67" s="29" t="str">
        <f>IF(ISBLANK(TblPosCalcMain[[#This Row],[Select Health Plan]]),"",VLOOKUP(TblPosCalcMain[[#This Row],[Select Health Plan]],TblHealthPlans[],4,FALSE))</f>
        <v/>
      </c>
      <c r="BL67" s="26" t="str">
        <f>IF(ISBLANK(TblPosCalcMain[[#This Row],[Select Health Plan]]),"",VLOOKUP(TblPosCalcMain[[#This Row],[Select Health Plan]],TblHealthPlans[],5,FALSE))</f>
        <v/>
      </c>
      <c r="BM67" s="26" t="str">
        <f>IF(ISBLANK(TblPosCalcMain[[#This Row],[Select Health Plan]]),"",VLOOKUP(TblPosCalcMain[[#This Row],[Select Health Plan]],TblHealthPlans[],6,FALSE))</f>
        <v/>
      </c>
    </row>
    <row r="68" spans="3:65" x14ac:dyDescent="0.35">
      <c r="C68" s="9"/>
      <c r="D68" s="40"/>
      <c r="E68" s="40"/>
      <c r="F68" s="9"/>
      <c r="G68" s="9"/>
      <c r="H68" s="17"/>
      <c r="I68" s="26"/>
      <c r="J68" s="9"/>
      <c r="K68" s="17"/>
      <c r="L68" s="17"/>
      <c r="M68" s="25"/>
      <c r="N68" s="25"/>
      <c r="O68" s="26">
        <f>ROUND(TblPosCalcMain[[#This Row],[Enter Position Count Year 1]]*TblPosCalcMain[[#This Row],[Enter Annual Salary]]*(TblPosCalcMain[[#This Row],[Enter Pay Periods Year 1]]/24),0)</f>
        <v>0</v>
      </c>
      <c r="P68" s="26">
        <f>ROUND(TblPosCalcMain[[#This Row],[Enter Position Count Year 2]]*TblPosCalcMain[[#This Row],[Enter Annual Salary]]*(TblPosCalcMain[[#This Row],[Enter Pay Periods Year 2]]/24),0)</f>
        <v>0</v>
      </c>
      <c r="Q68"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68"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68" s="26">
        <f>IF(TblPosCalcMain[[#This Row],[Salary Cost Yr1]]=0,0,ROUND(TblPosCalcMain[[#This Row],[Salary Cost Yr1]]*TblPosCalcMain[[#This Row],[Medicare Rate Yr1]],0))</f>
        <v>0</v>
      </c>
      <c r="T68" s="26">
        <f>IF(TblPosCalcMain[[#This Row],[Salary Cost Yr2]]=0,0,ROUND(TblPosCalcMain[[#This Row],[Salary Cost Yr2]]*TblPosCalcMain[[#This Row],[Medicare Rate Yr2]],0))</f>
        <v>0</v>
      </c>
      <c r="U68" s="26">
        <f>IF(TblPosCalcMain[[#This Row],[Salary Cost Yr1]]=0,0,ROUND(TblPosCalcMain[[#This Row],[Salary Cost Yr1]]*TblPosCalcMain[[#This Row],[Retirement Rate Yr1]],0))</f>
        <v>0</v>
      </c>
      <c r="V68" s="26">
        <f>IF(TblPosCalcMain[[#This Row],[Salary Cost Yr2]]=0,0,ROUND(TblPosCalcMain[[#This Row],[Salary Cost Yr2]]*TblPosCalcMain[[#This Row],[Retirement Rate Yr2]],0))</f>
        <v>0</v>
      </c>
      <c r="W68" s="26">
        <f>IF(TblPosCalcMain[[#This Row],[Salary Cost Yr1]]=0,0,ROUND(TblPosCalcMain[[#This Row],[Salary Cost Yr1]]*TblPosCalcMain[[#This Row],[Group Life Rate Yr1]],0))</f>
        <v>0</v>
      </c>
      <c r="X68" s="26">
        <f>IF(TblPosCalcMain[[#This Row],[Salary Cost Yr2]]=0,0,ROUND(TblPosCalcMain[[#This Row],[Salary Cost Yr2]]*TblPosCalcMain[[#This Row],[Group Life Rate Yr2]],0))</f>
        <v>0</v>
      </c>
      <c r="Y68" s="26">
        <f>IF(TblPosCalcMain[[#This Row],[Salary Cost Yr1]]=0,0,ROUND(TblPosCalcMain[[#This Row],[Salary Cost Yr1]]*TblPosCalcMain[[#This Row],[Retiree Health Cred Rate Yr1]],0))</f>
        <v>0</v>
      </c>
      <c r="Z68" s="26">
        <f>IF(TblPosCalcMain[[#This Row],[Salary Cost Yr2]]=0,0,ROUND(TblPosCalcMain[[#This Row],[Salary Cost Yr2]]*TblPosCalcMain[[#This Row],[Retiree Health Cred Rate Yr2]],0))</f>
        <v>0</v>
      </c>
      <c r="AA68" s="26">
        <f>IF(TblPosCalcMain[[#This Row],[Salary Cost Yr1]]=0,0,ROUND(TblPosCalcMain[[#This Row],[Salary Cost Yr1]]*TblPosCalcMain[[#This Row],[Disability Rate Yr1]],0))</f>
        <v>0</v>
      </c>
      <c r="AB68" s="26">
        <f>IF(TblPosCalcMain[[#This Row],[Salary Cost Yr2]]=0,0,ROUND(TblPosCalcMain[[#This Row],[Salary Cost Yr2]]*TblPosCalcMain[[#This Row],[Disability Rate Yr2]],0))</f>
        <v>0</v>
      </c>
      <c r="AC68" s="26">
        <f>IF(TblPosCalcMain[[#This Row],[Deferred Comp Participant?]]="Yes",ROUND((TblPosCalcMain[[#This Row],[Enter Pay Periods Year 1]]*TblPosCalcMain[[#This Row],[Deferred Comp Match  Per Pay Period Yr1]])*TblPosCalcMain[[#This Row],[Enter Position Count Year 1]],0),0)</f>
        <v>0</v>
      </c>
      <c r="AD68" s="26">
        <f>IF(TblPosCalcMain[[#This Row],[Deferred Comp Participant?]]="Yes",ROUND((TblPosCalcMain[[#This Row],[Enter Pay Periods Year 2]]*TblPosCalcMain[[#This Row],[Deferred Comp Match  Per Pay Period Yr2]])*TblPosCalcMain[[#This Row],[Enter Position Count Year 2]],0),0)</f>
        <v>0</v>
      </c>
      <c r="AE68" s="26">
        <f>IF(ISBLANK(TblPosCalcMain[[#This Row],[Select Health Plan]]),0,ROUND(((TblPosCalcMain[[#This Row],[Health Insurance Premium Yr1]]/24)*TblPosCalcMain[[#This Row],[Enter Pay Periods Year 1]])*TblPosCalcMain[[#This Row],[Enter Position Count Year 1]],0))</f>
        <v>0</v>
      </c>
      <c r="AF68" s="26">
        <f>IF(ISBLANK(TblPosCalcMain[[#This Row],[Select Health Plan]]),0,ROUND(((TblPosCalcMain[[#This Row],[Health Insurance Premium Yr2]]/24)*TblPosCalcMain[[#This Row],[Enter Pay Periods Year 2]])*TblPosCalcMain[[#This Row],[Enter Position Count Year 2]],0))</f>
        <v>0</v>
      </c>
      <c r="AG68"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68"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68"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68"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68" s="29" t="str">
        <f>IF(ISBLANK(TblPosCalcMain[[#This Row],[Select Salary Subobject]]),"",VLOOKUP(TblPosCalcMain[[#This Row],[Select Salary Subobject]],TblSalarySubobjects[],2,FALSE))</f>
        <v/>
      </c>
      <c r="AL68" s="29" t="str">
        <f>IF(ISBLANK(TblPosCalcMain[[#This Row],[Select Salary Subobject]]),"",VLOOKUP(TblPosCalcMain[[#This Row],[Select Salary Subobject]],TblSalarySubobjects[],4,FALSE))</f>
        <v/>
      </c>
      <c r="AM68" s="29" t="str">
        <f>IF(ISBLANK(TblPosCalcMain[[#This Row],[Select Salary Subobject]]),"",VLOOKUP(TblPosCalcMain[[#This Row],[Select Salary Subobject]],TblSalarySubobjects[],5,FALSE))</f>
        <v/>
      </c>
      <c r="AN68" s="29" t="str">
        <f>IF(ISBLANK(TblPosCalcMain[[#This Row],[Select Retirement System]]),"",VLOOKUP(TblPosCalcMain[[#This Row],[Select Retirement System]],TblRetirementOPEBs[],5,FALSE))</f>
        <v/>
      </c>
      <c r="AO68" s="30" t="str">
        <f>IF(ISBLANK(TblPosCalcMain[[#This Row],[Select Retirement System]]),"",VLOOKUP(TblPosCalcMain[[#This Row],[Select Retirement System]],TblRetirementOPEBs[],6,FALSE))</f>
        <v/>
      </c>
      <c r="AP68" s="30" t="str">
        <f>IF(ISBLANK(TblPosCalcMain[[#This Row],[Select Retirement System]]),"",VLOOKUP(TblPosCalcMain[[#This Row],[Select Retirement System]],TblRetirementOPEBs[],7,FALSE))</f>
        <v/>
      </c>
      <c r="AQ68" s="31" t="str">
        <f>IF(ISBLANK(TblPosCalcMain[[#This Row],[Select Retirement System]]),"",VLOOKUP(TblPosCalcMain[[#This Row],[Select Retirement System]],TblRetirementOPEBs[],8,FALSE))</f>
        <v/>
      </c>
      <c r="AR68" s="31" t="str">
        <f>IF(ISBLANK(TblPosCalcMain[[#This Row],[Select Retirement System]]),"",VLOOKUP(TblPosCalcMain[[#This Row],[Select Retirement System]],TblRetirementOPEBs[],9,FALSE))</f>
        <v/>
      </c>
      <c r="AS68" s="37" t="str">
        <f>IF(ISBLANK(TblPosCalcMain[[#This Row],[Select Retirement System]]),"",VLOOKUP(TblPosCalcMain[[#This Row],[Select Retirement System]],TblRetirementOPEBs[],10,FALSE))</f>
        <v/>
      </c>
      <c r="AT68" s="30" t="str">
        <f>IF(ISBLANK(TblPosCalcMain[[#This Row],[Select Retirement System]]),"",VLOOKUP(TblPosCalcMain[[#This Row],[Select Retirement System]],TblRetirementOPEBs[],11,FALSE))</f>
        <v/>
      </c>
      <c r="AU68" s="30" t="str">
        <f>IF(ISBLANK(TblPosCalcMain[[#This Row],[Select Retirement System]]),"",VLOOKUP(TblPosCalcMain[[#This Row],[Select Retirement System]],TblRetirementOPEBs[],12,FALSE))</f>
        <v/>
      </c>
      <c r="AV68" s="37" t="str">
        <f>IF(ISBLANK(TblPosCalcMain[[#This Row],[Select Retirement System]]),"",VLOOKUP(TblPosCalcMain[[#This Row],[Select Retirement System]],TblRetirementOPEBs[],2,FALSE))</f>
        <v/>
      </c>
      <c r="AW68" s="30" t="str">
        <f>IF(ISBLANK(TblPosCalcMain[[#This Row],[Select Retirement System]]),"",VLOOKUP(TblPosCalcMain[[#This Row],[Select Retirement System]],TblRetirementOPEBs[],3,FALSE))</f>
        <v/>
      </c>
      <c r="AX68" s="30" t="str">
        <f>IF(ISBLANK(TblPosCalcMain[[#This Row],[Select Retirement System]]),"",VLOOKUP(TblPosCalcMain[[#This Row],[Select Retirement System]],TblRetirementOPEBs[],4,FALSE))</f>
        <v/>
      </c>
      <c r="AY68" s="38" t="str">
        <f>IF(ISBLANK(TblPosCalcMain[[#This Row],[Select Retirement System]]),"",VLOOKUP(TblPosCalcMain[[#This Row],[Select Retirement System]],TblRetirementOPEBs[],13,FALSE))</f>
        <v/>
      </c>
      <c r="AZ68" s="39" t="str">
        <f>IF(ISBLANK(TblPosCalcMain[[#This Row],[Select Retirement System]]),"",VLOOKUP(TblPosCalcMain[[#This Row],[Select Retirement System]],TblRetirementOPEBs[],14,FALSE))</f>
        <v/>
      </c>
      <c r="BA68" s="39" t="str">
        <f>IF(ISBLANK(TblPosCalcMain[[#This Row],[Select Retirement System]]),"",VLOOKUP(TblPosCalcMain[[#This Row],[Select Retirement System]],TblRetirementOPEBs[],15,FALSE))</f>
        <v/>
      </c>
      <c r="BB68" s="38" t="str">
        <f>IF(ISBLANK(TblPosCalcMain[[#This Row],[Select Retirement System]]),"",VLOOKUP(TblPosCalcMain[[#This Row],[Select Retirement System]],TblRetirementOPEBs[],16,FALSE))</f>
        <v/>
      </c>
      <c r="BC68" s="39" t="str">
        <f>IF(ISBLANK(TblPosCalcMain[[#This Row],[Select Retirement System]]),"",VLOOKUP(TblPosCalcMain[[#This Row],[Select Retirement System]],TblRetirementOPEBs[],17,FALSE))</f>
        <v/>
      </c>
      <c r="BD68" s="39" t="str">
        <f>IF(ISBLANK(TblPosCalcMain[[#This Row],[Select Retirement System]]),"",VLOOKUP(TblPosCalcMain[[#This Row],[Select Retirement System]],TblRetirementOPEBs[],18,FALSE))</f>
        <v/>
      </c>
      <c r="BE68" s="38" t="str">
        <f>IF(ISBLANK(TblPosCalcMain[[#This Row],[Select Retirement System]]),"",VLOOKUP(TblPosCalcMain[[#This Row],[Select Retirement System]],TblRetirementOPEBs[],19,FALSE))</f>
        <v/>
      </c>
      <c r="BF68" s="39" t="str">
        <f>IF(ISBLANK(TblPosCalcMain[[#This Row],[Select Retirement System]]),"",VLOOKUP(TblPosCalcMain[[#This Row],[Select Retirement System]],TblRetirementOPEBs[],20,FALSE))</f>
        <v/>
      </c>
      <c r="BG68" s="39" t="str">
        <f>IF(ISBLANK(TblPosCalcMain[[#This Row],[Select Retirement System]]),"",VLOOKUP(TblPosCalcMain[[#This Row],[Select Retirement System]],TblRetirementOPEBs[],21,FALSE))</f>
        <v/>
      </c>
      <c r="BH68" s="29" t="str">
        <f>IF(ISBLANK(TblPosCalcMain[[#This Row],[Select Retirement System]]),"",VLOOKUP(TblPosCalcMain[[#This Row],[Select Retirement System]],TblRetirementOPEBs[],22,FALSE))</f>
        <v/>
      </c>
      <c r="BI68" s="31" t="str">
        <f>IF(ISBLANK(TblPosCalcMain[[#This Row],[Select Retirement System]]),"",VLOOKUP(TblPosCalcMain[[#This Row],[Select Retirement System]],TblRetirementOPEBs[],23,FALSE))</f>
        <v/>
      </c>
      <c r="BJ68" s="31" t="str">
        <f>IF(ISBLANK(TblPosCalcMain[[#This Row],[Select Retirement System]]),"",VLOOKUP(TblPosCalcMain[[#This Row],[Select Retirement System]],TblRetirementOPEBs[],24,FALSE))</f>
        <v/>
      </c>
      <c r="BK68" s="29" t="str">
        <f>IF(ISBLANK(TblPosCalcMain[[#This Row],[Select Health Plan]]),"",VLOOKUP(TblPosCalcMain[[#This Row],[Select Health Plan]],TblHealthPlans[],4,FALSE))</f>
        <v/>
      </c>
      <c r="BL68" s="26" t="str">
        <f>IF(ISBLANK(TblPosCalcMain[[#This Row],[Select Health Plan]]),"",VLOOKUP(TblPosCalcMain[[#This Row],[Select Health Plan]],TblHealthPlans[],5,FALSE))</f>
        <v/>
      </c>
      <c r="BM68" s="26" t="str">
        <f>IF(ISBLANK(TblPosCalcMain[[#This Row],[Select Health Plan]]),"",VLOOKUP(TblPosCalcMain[[#This Row],[Select Health Plan]],TblHealthPlans[],6,FALSE))</f>
        <v/>
      </c>
    </row>
    <row r="69" spans="3:65" x14ac:dyDescent="0.35">
      <c r="C69" s="9"/>
      <c r="D69" s="40"/>
      <c r="E69" s="40"/>
      <c r="F69" s="9"/>
      <c r="G69" s="9"/>
      <c r="H69" s="17"/>
      <c r="I69" s="26"/>
      <c r="J69" s="9"/>
      <c r="K69" s="17"/>
      <c r="L69" s="17"/>
      <c r="M69" s="25"/>
      <c r="N69" s="25"/>
      <c r="O69" s="26">
        <f>ROUND(TblPosCalcMain[[#This Row],[Enter Position Count Year 1]]*TblPosCalcMain[[#This Row],[Enter Annual Salary]]*(TblPosCalcMain[[#This Row],[Enter Pay Periods Year 1]]/24),0)</f>
        <v>0</v>
      </c>
      <c r="P69" s="26">
        <f>ROUND(TblPosCalcMain[[#This Row],[Enter Position Count Year 2]]*TblPosCalcMain[[#This Row],[Enter Annual Salary]]*(TblPosCalcMain[[#This Row],[Enter Pay Periods Year 2]]/24),0)</f>
        <v>0</v>
      </c>
      <c r="Q69"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69"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69" s="26">
        <f>IF(TblPosCalcMain[[#This Row],[Salary Cost Yr1]]=0,0,ROUND(TblPosCalcMain[[#This Row],[Salary Cost Yr1]]*TblPosCalcMain[[#This Row],[Medicare Rate Yr1]],0))</f>
        <v>0</v>
      </c>
      <c r="T69" s="26">
        <f>IF(TblPosCalcMain[[#This Row],[Salary Cost Yr2]]=0,0,ROUND(TblPosCalcMain[[#This Row],[Salary Cost Yr2]]*TblPosCalcMain[[#This Row],[Medicare Rate Yr2]],0))</f>
        <v>0</v>
      </c>
      <c r="U69" s="26">
        <f>IF(TblPosCalcMain[[#This Row],[Salary Cost Yr1]]=0,0,ROUND(TblPosCalcMain[[#This Row],[Salary Cost Yr1]]*TblPosCalcMain[[#This Row],[Retirement Rate Yr1]],0))</f>
        <v>0</v>
      </c>
      <c r="V69" s="26">
        <f>IF(TblPosCalcMain[[#This Row],[Salary Cost Yr2]]=0,0,ROUND(TblPosCalcMain[[#This Row],[Salary Cost Yr2]]*TblPosCalcMain[[#This Row],[Retirement Rate Yr2]],0))</f>
        <v>0</v>
      </c>
      <c r="W69" s="26">
        <f>IF(TblPosCalcMain[[#This Row],[Salary Cost Yr1]]=0,0,ROUND(TblPosCalcMain[[#This Row],[Salary Cost Yr1]]*TblPosCalcMain[[#This Row],[Group Life Rate Yr1]],0))</f>
        <v>0</v>
      </c>
      <c r="X69" s="26">
        <f>IF(TblPosCalcMain[[#This Row],[Salary Cost Yr2]]=0,0,ROUND(TblPosCalcMain[[#This Row],[Salary Cost Yr2]]*TblPosCalcMain[[#This Row],[Group Life Rate Yr2]],0))</f>
        <v>0</v>
      </c>
      <c r="Y69" s="26">
        <f>IF(TblPosCalcMain[[#This Row],[Salary Cost Yr1]]=0,0,ROUND(TblPosCalcMain[[#This Row],[Salary Cost Yr1]]*TblPosCalcMain[[#This Row],[Retiree Health Cred Rate Yr1]],0))</f>
        <v>0</v>
      </c>
      <c r="Z69" s="26">
        <f>IF(TblPosCalcMain[[#This Row],[Salary Cost Yr2]]=0,0,ROUND(TblPosCalcMain[[#This Row],[Salary Cost Yr2]]*TblPosCalcMain[[#This Row],[Retiree Health Cred Rate Yr2]],0))</f>
        <v>0</v>
      </c>
      <c r="AA69" s="26">
        <f>IF(TblPosCalcMain[[#This Row],[Salary Cost Yr1]]=0,0,ROUND(TblPosCalcMain[[#This Row],[Salary Cost Yr1]]*TblPosCalcMain[[#This Row],[Disability Rate Yr1]],0))</f>
        <v>0</v>
      </c>
      <c r="AB69" s="26">
        <f>IF(TblPosCalcMain[[#This Row],[Salary Cost Yr2]]=0,0,ROUND(TblPosCalcMain[[#This Row],[Salary Cost Yr2]]*TblPosCalcMain[[#This Row],[Disability Rate Yr2]],0))</f>
        <v>0</v>
      </c>
      <c r="AC69" s="26">
        <f>IF(TblPosCalcMain[[#This Row],[Deferred Comp Participant?]]="Yes",ROUND((TblPosCalcMain[[#This Row],[Enter Pay Periods Year 1]]*TblPosCalcMain[[#This Row],[Deferred Comp Match  Per Pay Period Yr1]])*TblPosCalcMain[[#This Row],[Enter Position Count Year 1]],0),0)</f>
        <v>0</v>
      </c>
      <c r="AD69" s="26">
        <f>IF(TblPosCalcMain[[#This Row],[Deferred Comp Participant?]]="Yes",ROUND((TblPosCalcMain[[#This Row],[Enter Pay Periods Year 2]]*TblPosCalcMain[[#This Row],[Deferred Comp Match  Per Pay Period Yr2]])*TblPosCalcMain[[#This Row],[Enter Position Count Year 2]],0),0)</f>
        <v>0</v>
      </c>
      <c r="AE69" s="26">
        <f>IF(ISBLANK(TblPosCalcMain[[#This Row],[Select Health Plan]]),0,ROUND(((TblPosCalcMain[[#This Row],[Health Insurance Premium Yr1]]/24)*TblPosCalcMain[[#This Row],[Enter Pay Periods Year 1]])*TblPosCalcMain[[#This Row],[Enter Position Count Year 1]],0))</f>
        <v>0</v>
      </c>
      <c r="AF69" s="26">
        <f>IF(ISBLANK(TblPosCalcMain[[#This Row],[Select Health Plan]]),0,ROUND(((TblPosCalcMain[[#This Row],[Health Insurance Premium Yr2]]/24)*TblPosCalcMain[[#This Row],[Enter Pay Periods Year 2]])*TblPosCalcMain[[#This Row],[Enter Position Count Year 2]],0))</f>
        <v>0</v>
      </c>
      <c r="AG69"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69"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69"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69"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69" s="29" t="str">
        <f>IF(ISBLANK(TblPosCalcMain[[#This Row],[Select Salary Subobject]]),"",VLOOKUP(TblPosCalcMain[[#This Row],[Select Salary Subobject]],TblSalarySubobjects[],2,FALSE))</f>
        <v/>
      </c>
      <c r="AL69" s="29" t="str">
        <f>IF(ISBLANK(TblPosCalcMain[[#This Row],[Select Salary Subobject]]),"",VLOOKUP(TblPosCalcMain[[#This Row],[Select Salary Subobject]],TblSalarySubobjects[],4,FALSE))</f>
        <v/>
      </c>
      <c r="AM69" s="29" t="str">
        <f>IF(ISBLANK(TblPosCalcMain[[#This Row],[Select Salary Subobject]]),"",VLOOKUP(TblPosCalcMain[[#This Row],[Select Salary Subobject]],TblSalarySubobjects[],5,FALSE))</f>
        <v/>
      </c>
      <c r="AN69" s="29" t="str">
        <f>IF(ISBLANK(TblPosCalcMain[[#This Row],[Select Retirement System]]),"",VLOOKUP(TblPosCalcMain[[#This Row],[Select Retirement System]],TblRetirementOPEBs[],5,FALSE))</f>
        <v/>
      </c>
      <c r="AO69" s="30" t="str">
        <f>IF(ISBLANK(TblPosCalcMain[[#This Row],[Select Retirement System]]),"",VLOOKUP(TblPosCalcMain[[#This Row],[Select Retirement System]],TblRetirementOPEBs[],6,FALSE))</f>
        <v/>
      </c>
      <c r="AP69" s="30" t="str">
        <f>IF(ISBLANK(TblPosCalcMain[[#This Row],[Select Retirement System]]),"",VLOOKUP(TblPosCalcMain[[#This Row],[Select Retirement System]],TblRetirementOPEBs[],7,FALSE))</f>
        <v/>
      </c>
      <c r="AQ69" s="31" t="str">
        <f>IF(ISBLANK(TblPosCalcMain[[#This Row],[Select Retirement System]]),"",VLOOKUP(TblPosCalcMain[[#This Row],[Select Retirement System]],TblRetirementOPEBs[],8,FALSE))</f>
        <v/>
      </c>
      <c r="AR69" s="31" t="str">
        <f>IF(ISBLANK(TblPosCalcMain[[#This Row],[Select Retirement System]]),"",VLOOKUP(TblPosCalcMain[[#This Row],[Select Retirement System]],TblRetirementOPEBs[],9,FALSE))</f>
        <v/>
      </c>
      <c r="AS69" s="37" t="str">
        <f>IF(ISBLANK(TblPosCalcMain[[#This Row],[Select Retirement System]]),"",VLOOKUP(TblPosCalcMain[[#This Row],[Select Retirement System]],TblRetirementOPEBs[],10,FALSE))</f>
        <v/>
      </c>
      <c r="AT69" s="30" t="str">
        <f>IF(ISBLANK(TblPosCalcMain[[#This Row],[Select Retirement System]]),"",VLOOKUP(TblPosCalcMain[[#This Row],[Select Retirement System]],TblRetirementOPEBs[],11,FALSE))</f>
        <v/>
      </c>
      <c r="AU69" s="30" t="str">
        <f>IF(ISBLANK(TblPosCalcMain[[#This Row],[Select Retirement System]]),"",VLOOKUP(TblPosCalcMain[[#This Row],[Select Retirement System]],TblRetirementOPEBs[],12,FALSE))</f>
        <v/>
      </c>
      <c r="AV69" s="37" t="str">
        <f>IF(ISBLANK(TblPosCalcMain[[#This Row],[Select Retirement System]]),"",VLOOKUP(TblPosCalcMain[[#This Row],[Select Retirement System]],TblRetirementOPEBs[],2,FALSE))</f>
        <v/>
      </c>
      <c r="AW69" s="30" t="str">
        <f>IF(ISBLANK(TblPosCalcMain[[#This Row],[Select Retirement System]]),"",VLOOKUP(TblPosCalcMain[[#This Row],[Select Retirement System]],TblRetirementOPEBs[],3,FALSE))</f>
        <v/>
      </c>
      <c r="AX69" s="30" t="str">
        <f>IF(ISBLANK(TblPosCalcMain[[#This Row],[Select Retirement System]]),"",VLOOKUP(TblPosCalcMain[[#This Row],[Select Retirement System]],TblRetirementOPEBs[],4,FALSE))</f>
        <v/>
      </c>
      <c r="AY69" s="38" t="str">
        <f>IF(ISBLANK(TblPosCalcMain[[#This Row],[Select Retirement System]]),"",VLOOKUP(TblPosCalcMain[[#This Row],[Select Retirement System]],TblRetirementOPEBs[],13,FALSE))</f>
        <v/>
      </c>
      <c r="AZ69" s="39" t="str">
        <f>IF(ISBLANK(TblPosCalcMain[[#This Row],[Select Retirement System]]),"",VLOOKUP(TblPosCalcMain[[#This Row],[Select Retirement System]],TblRetirementOPEBs[],14,FALSE))</f>
        <v/>
      </c>
      <c r="BA69" s="39" t="str">
        <f>IF(ISBLANK(TblPosCalcMain[[#This Row],[Select Retirement System]]),"",VLOOKUP(TblPosCalcMain[[#This Row],[Select Retirement System]],TblRetirementOPEBs[],15,FALSE))</f>
        <v/>
      </c>
      <c r="BB69" s="38" t="str">
        <f>IF(ISBLANK(TblPosCalcMain[[#This Row],[Select Retirement System]]),"",VLOOKUP(TblPosCalcMain[[#This Row],[Select Retirement System]],TblRetirementOPEBs[],16,FALSE))</f>
        <v/>
      </c>
      <c r="BC69" s="39" t="str">
        <f>IF(ISBLANK(TblPosCalcMain[[#This Row],[Select Retirement System]]),"",VLOOKUP(TblPosCalcMain[[#This Row],[Select Retirement System]],TblRetirementOPEBs[],17,FALSE))</f>
        <v/>
      </c>
      <c r="BD69" s="39" t="str">
        <f>IF(ISBLANK(TblPosCalcMain[[#This Row],[Select Retirement System]]),"",VLOOKUP(TblPosCalcMain[[#This Row],[Select Retirement System]],TblRetirementOPEBs[],18,FALSE))</f>
        <v/>
      </c>
      <c r="BE69" s="38" t="str">
        <f>IF(ISBLANK(TblPosCalcMain[[#This Row],[Select Retirement System]]),"",VLOOKUP(TblPosCalcMain[[#This Row],[Select Retirement System]],TblRetirementOPEBs[],19,FALSE))</f>
        <v/>
      </c>
      <c r="BF69" s="39" t="str">
        <f>IF(ISBLANK(TblPosCalcMain[[#This Row],[Select Retirement System]]),"",VLOOKUP(TblPosCalcMain[[#This Row],[Select Retirement System]],TblRetirementOPEBs[],20,FALSE))</f>
        <v/>
      </c>
      <c r="BG69" s="39" t="str">
        <f>IF(ISBLANK(TblPosCalcMain[[#This Row],[Select Retirement System]]),"",VLOOKUP(TblPosCalcMain[[#This Row],[Select Retirement System]],TblRetirementOPEBs[],21,FALSE))</f>
        <v/>
      </c>
      <c r="BH69" s="29" t="str">
        <f>IF(ISBLANK(TblPosCalcMain[[#This Row],[Select Retirement System]]),"",VLOOKUP(TblPosCalcMain[[#This Row],[Select Retirement System]],TblRetirementOPEBs[],22,FALSE))</f>
        <v/>
      </c>
      <c r="BI69" s="31" t="str">
        <f>IF(ISBLANK(TblPosCalcMain[[#This Row],[Select Retirement System]]),"",VLOOKUP(TblPosCalcMain[[#This Row],[Select Retirement System]],TblRetirementOPEBs[],23,FALSE))</f>
        <v/>
      </c>
      <c r="BJ69" s="31" t="str">
        <f>IF(ISBLANK(TblPosCalcMain[[#This Row],[Select Retirement System]]),"",VLOOKUP(TblPosCalcMain[[#This Row],[Select Retirement System]],TblRetirementOPEBs[],24,FALSE))</f>
        <v/>
      </c>
      <c r="BK69" s="29" t="str">
        <f>IF(ISBLANK(TblPosCalcMain[[#This Row],[Select Health Plan]]),"",VLOOKUP(TblPosCalcMain[[#This Row],[Select Health Plan]],TblHealthPlans[],4,FALSE))</f>
        <v/>
      </c>
      <c r="BL69" s="26" t="str">
        <f>IF(ISBLANK(TblPosCalcMain[[#This Row],[Select Health Plan]]),"",VLOOKUP(TblPosCalcMain[[#This Row],[Select Health Plan]],TblHealthPlans[],5,FALSE))</f>
        <v/>
      </c>
      <c r="BM69" s="26" t="str">
        <f>IF(ISBLANK(TblPosCalcMain[[#This Row],[Select Health Plan]]),"",VLOOKUP(TblPosCalcMain[[#This Row],[Select Health Plan]],TblHealthPlans[],6,FALSE))</f>
        <v/>
      </c>
    </row>
    <row r="70" spans="3:65" x14ac:dyDescent="0.35">
      <c r="C70" s="9"/>
      <c r="D70" s="40"/>
      <c r="E70" s="40"/>
      <c r="F70" s="9"/>
      <c r="G70" s="9"/>
      <c r="H70" s="17"/>
      <c r="I70" s="26"/>
      <c r="J70" s="9"/>
      <c r="K70" s="17"/>
      <c r="L70" s="17"/>
      <c r="M70" s="25"/>
      <c r="N70" s="25"/>
      <c r="O70" s="26">
        <f>ROUND(TblPosCalcMain[[#This Row],[Enter Position Count Year 1]]*TblPosCalcMain[[#This Row],[Enter Annual Salary]]*(TblPosCalcMain[[#This Row],[Enter Pay Periods Year 1]]/24),0)</f>
        <v>0</v>
      </c>
      <c r="P70" s="26">
        <f>ROUND(TblPosCalcMain[[#This Row],[Enter Position Count Year 2]]*TblPosCalcMain[[#This Row],[Enter Annual Salary]]*(TblPosCalcMain[[#This Row],[Enter Pay Periods Year 2]]/24),0)</f>
        <v>0</v>
      </c>
      <c r="Q70"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70"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70" s="26">
        <f>IF(TblPosCalcMain[[#This Row],[Salary Cost Yr1]]=0,0,ROUND(TblPosCalcMain[[#This Row],[Salary Cost Yr1]]*TblPosCalcMain[[#This Row],[Medicare Rate Yr1]],0))</f>
        <v>0</v>
      </c>
      <c r="T70" s="26">
        <f>IF(TblPosCalcMain[[#This Row],[Salary Cost Yr2]]=0,0,ROUND(TblPosCalcMain[[#This Row],[Salary Cost Yr2]]*TblPosCalcMain[[#This Row],[Medicare Rate Yr2]],0))</f>
        <v>0</v>
      </c>
      <c r="U70" s="26">
        <f>IF(TblPosCalcMain[[#This Row],[Salary Cost Yr1]]=0,0,ROUND(TblPosCalcMain[[#This Row],[Salary Cost Yr1]]*TblPosCalcMain[[#This Row],[Retirement Rate Yr1]],0))</f>
        <v>0</v>
      </c>
      <c r="V70" s="26">
        <f>IF(TblPosCalcMain[[#This Row],[Salary Cost Yr2]]=0,0,ROUND(TblPosCalcMain[[#This Row],[Salary Cost Yr2]]*TblPosCalcMain[[#This Row],[Retirement Rate Yr2]],0))</f>
        <v>0</v>
      </c>
      <c r="W70" s="26">
        <f>IF(TblPosCalcMain[[#This Row],[Salary Cost Yr1]]=0,0,ROUND(TblPosCalcMain[[#This Row],[Salary Cost Yr1]]*TblPosCalcMain[[#This Row],[Group Life Rate Yr1]],0))</f>
        <v>0</v>
      </c>
      <c r="X70" s="26">
        <f>IF(TblPosCalcMain[[#This Row],[Salary Cost Yr2]]=0,0,ROUND(TblPosCalcMain[[#This Row],[Salary Cost Yr2]]*TblPosCalcMain[[#This Row],[Group Life Rate Yr2]],0))</f>
        <v>0</v>
      </c>
      <c r="Y70" s="26">
        <f>IF(TblPosCalcMain[[#This Row],[Salary Cost Yr1]]=0,0,ROUND(TblPosCalcMain[[#This Row],[Salary Cost Yr1]]*TblPosCalcMain[[#This Row],[Retiree Health Cred Rate Yr1]],0))</f>
        <v>0</v>
      </c>
      <c r="Z70" s="26">
        <f>IF(TblPosCalcMain[[#This Row],[Salary Cost Yr2]]=0,0,ROUND(TblPosCalcMain[[#This Row],[Salary Cost Yr2]]*TblPosCalcMain[[#This Row],[Retiree Health Cred Rate Yr2]],0))</f>
        <v>0</v>
      </c>
      <c r="AA70" s="26">
        <f>IF(TblPosCalcMain[[#This Row],[Salary Cost Yr1]]=0,0,ROUND(TblPosCalcMain[[#This Row],[Salary Cost Yr1]]*TblPosCalcMain[[#This Row],[Disability Rate Yr1]],0))</f>
        <v>0</v>
      </c>
      <c r="AB70" s="26">
        <f>IF(TblPosCalcMain[[#This Row],[Salary Cost Yr2]]=0,0,ROUND(TblPosCalcMain[[#This Row],[Salary Cost Yr2]]*TblPosCalcMain[[#This Row],[Disability Rate Yr2]],0))</f>
        <v>0</v>
      </c>
      <c r="AC70" s="26">
        <f>IF(TblPosCalcMain[[#This Row],[Deferred Comp Participant?]]="Yes",ROUND((TblPosCalcMain[[#This Row],[Enter Pay Periods Year 1]]*TblPosCalcMain[[#This Row],[Deferred Comp Match  Per Pay Period Yr1]])*TblPosCalcMain[[#This Row],[Enter Position Count Year 1]],0),0)</f>
        <v>0</v>
      </c>
      <c r="AD70" s="26">
        <f>IF(TblPosCalcMain[[#This Row],[Deferred Comp Participant?]]="Yes",ROUND((TblPosCalcMain[[#This Row],[Enter Pay Periods Year 2]]*TblPosCalcMain[[#This Row],[Deferred Comp Match  Per Pay Period Yr2]])*TblPosCalcMain[[#This Row],[Enter Position Count Year 2]],0),0)</f>
        <v>0</v>
      </c>
      <c r="AE70" s="26">
        <f>IF(ISBLANK(TblPosCalcMain[[#This Row],[Select Health Plan]]),0,ROUND(((TblPosCalcMain[[#This Row],[Health Insurance Premium Yr1]]/24)*TblPosCalcMain[[#This Row],[Enter Pay Periods Year 1]])*TblPosCalcMain[[#This Row],[Enter Position Count Year 1]],0))</f>
        <v>0</v>
      </c>
      <c r="AF70" s="26">
        <f>IF(ISBLANK(TblPosCalcMain[[#This Row],[Select Health Plan]]),0,ROUND(((TblPosCalcMain[[#This Row],[Health Insurance Premium Yr2]]/24)*TblPosCalcMain[[#This Row],[Enter Pay Periods Year 2]])*TblPosCalcMain[[#This Row],[Enter Position Count Year 2]],0))</f>
        <v>0</v>
      </c>
      <c r="AG70"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70"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70"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70"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70" s="29" t="str">
        <f>IF(ISBLANK(TblPosCalcMain[[#This Row],[Select Salary Subobject]]),"",VLOOKUP(TblPosCalcMain[[#This Row],[Select Salary Subobject]],TblSalarySubobjects[],2,FALSE))</f>
        <v/>
      </c>
      <c r="AL70" s="29" t="str">
        <f>IF(ISBLANK(TblPosCalcMain[[#This Row],[Select Salary Subobject]]),"",VLOOKUP(TblPosCalcMain[[#This Row],[Select Salary Subobject]],TblSalarySubobjects[],4,FALSE))</f>
        <v/>
      </c>
      <c r="AM70" s="29" t="str">
        <f>IF(ISBLANK(TblPosCalcMain[[#This Row],[Select Salary Subobject]]),"",VLOOKUP(TblPosCalcMain[[#This Row],[Select Salary Subobject]],TblSalarySubobjects[],5,FALSE))</f>
        <v/>
      </c>
      <c r="AN70" s="29" t="str">
        <f>IF(ISBLANK(TblPosCalcMain[[#This Row],[Select Retirement System]]),"",VLOOKUP(TblPosCalcMain[[#This Row],[Select Retirement System]],TblRetirementOPEBs[],5,FALSE))</f>
        <v/>
      </c>
      <c r="AO70" s="30" t="str">
        <f>IF(ISBLANK(TblPosCalcMain[[#This Row],[Select Retirement System]]),"",VLOOKUP(TblPosCalcMain[[#This Row],[Select Retirement System]],TblRetirementOPEBs[],6,FALSE))</f>
        <v/>
      </c>
      <c r="AP70" s="30" t="str">
        <f>IF(ISBLANK(TblPosCalcMain[[#This Row],[Select Retirement System]]),"",VLOOKUP(TblPosCalcMain[[#This Row],[Select Retirement System]],TblRetirementOPEBs[],7,FALSE))</f>
        <v/>
      </c>
      <c r="AQ70" s="31" t="str">
        <f>IF(ISBLANK(TblPosCalcMain[[#This Row],[Select Retirement System]]),"",VLOOKUP(TblPosCalcMain[[#This Row],[Select Retirement System]],TblRetirementOPEBs[],8,FALSE))</f>
        <v/>
      </c>
      <c r="AR70" s="31" t="str">
        <f>IF(ISBLANK(TblPosCalcMain[[#This Row],[Select Retirement System]]),"",VLOOKUP(TblPosCalcMain[[#This Row],[Select Retirement System]],TblRetirementOPEBs[],9,FALSE))</f>
        <v/>
      </c>
      <c r="AS70" s="37" t="str">
        <f>IF(ISBLANK(TblPosCalcMain[[#This Row],[Select Retirement System]]),"",VLOOKUP(TblPosCalcMain[[#This Row],[Select Retirement System]],TblRetirementOPEBs[],10,FALSE))</f>
        <v/>
      </c>
      <c r="AT70" s="30" t="str">
        <f>IF(ISBLANK(TblPosCalcMain[[#This Row],[Select Retirement System]]),"",VLOOKUP(TblPosCalcMain[[#This Row],[Select Retirement System]],TblRetirementOPEBs[],11,FALSE))</f>
        <v/>
      </c>
      <c r="AU70" s="30" t="str">
        <f>IF(ISBLANK(TblPosCalcMain[[#This Row],[Select Retirement System]]),"",VLOOKUP(TblPosCalcMain[[#This Row],[Select Retirement System]],TblRetirementOPEBs[],12,FALSE))</f>
        <v/>
      </c>
      <c r="AV70" s="37" t="str">
        <f>IF(ISBLANK(TblPosCalcMain[[#This Row],[Select Retirement System]]),"",VLOOKUP(TblPosCalcMain[[#This Row],[Select Retirement System]],TblRetirementOPEBs[],2,FALSE))</f>
        <v/>
      </c>
      <c r="AW70" s="30" t="str">
        <f>IF(ISBLANK(TblPosCalcMain[[#This Row],[Select Retirement System]]),"",VLOOKUP(TblPosCalcMain[[#This Row],[Select Retirement System]],TblRetirementOPEBs[],3,FALSE))</f>
        <v/>
      </c>
      <c r="AX70" s="30" t="str">
        <f>IF(ISBLANK(TblPosCalcMain[[#This Row],[Select Retirement System]]),"",VLOOKUP(TblPosCalcMain[[#This Row],[Select Retirement System]],TblRetirementOPEBs[],4,FALSE))</f>
        <v/>
      </c>
      <c r="AY70" s="38" t="str">
        <f>IF(ISBLANK(TblPosCalcMain[[#This Row],[Select Retirement System]]),"",VLOOKUP(TblPosCalcMain[[#This Row],[Select Retirement System]],TblRetirementOPEBs[],13,FALSE))</f>
        <v/>
      </c>
      <c r="AZ70" s="39" t="str">
        <f>IF(ISBLANK(TblPosCalcMain[[#This Row],[Select Retirement System]]),"",VLOOKUP(TblPosCalcMain[[#This Row],[Select Retirement System]],TblRetirementOPEBs[],14,FALSE))</f>
        <v/>
      </c>
      <c r="BA70" s="39" t="str">
        <f>IF(ISBLANK(TblPosCalcMain[[#This Row],[Select Retirement System]]),"",VLOOKUP(TblPosCalcMain[[#This Row],[Select Retirement System]],TblRetirementOPEBs[],15,FALSE))</f>
        <v/>
      </c>
      <c r="BB70" s="38" t="str">
        <f>IF(ISBLANK(TblPosCalcMain[[#This Row],[Select Retirement System]]),"",VLOOKUP(TblPosCalcMain[[#This Row],[Select Retirement System]],TblRetirementOPEBs[],16,FALSE))</f>
        <v/>
      </c>
      <c r="BC70" s="39" t="str">
        <f>IF(ISBLANK(TblPosCalcMain[[#This Row],[Select Retirement System]]),"",VLOOKUP(TblPosCalcMain[[#This Row],[Select Retirement System]],TblRetirementOPEBs[],17,FALSE))</f>
        <v/>
      </c>
      <c r="BD70" s="39" t="str">
        <f>IF(ISBLANK(TblPosCalcMain[[#This Row],[Select Retirement System]]),"",VLOOKUP(TblPosCalcMain[[#This Row],[Select Retirement System]],TblRetirementOPEBs[],18,FALSE))</f>
        <v/>
      </c>
      <c r="BE70" s="38" t="str">
        <f>IF(ISBLANK(TblPosCalcMain[[#This Row],[Select Retirement System]]),"",VLOOKUP(TblPosCalcMain[[#This Row],[Select Retirement System]],TblRetirementOPEBs[],19,FALSE))</f>
        <v/>
      </c>
      <c r="BF70" s="39" t="str">
        <f>IF(ISBLANK(TblPosCalcMain[[#This Row],[Select Retirement System]]),"",VLOOKUP(TblPosCalcMain[[#This Row],[Select Retirement System]],TblRetirementOPEBs[],20,FALSE))</f>
        <v/>
      </c>
      <c r="BG70" s="39" t="str">
        <f>IF(ISBLANK(TblPosCalcMain[[#This Row],[Select Retirement System]]),"",VLOOKUP(TblPosCalcMain[[#This Row],[Select Retirement System]],TblRetirementOPEBs[],21,FALSE))</f>
        <v/>
      </c>
      <c r="BH70" s="29" t="str">
        <f>IF(ISBLANK(TblPosCalcMain[[#This Row],[Select Retirement System]]),"",VLOOKUP(TblPosCalcMain[[#This Row],[Select Retirement System]],TblRetirementOPEBs[],22,FALSE))</f>
        <v/>
      </c>
      <c r="BI70" s="31" t="str">
        <f>IF(ISBLANK(TblPosCalcMain[[#This Row],[Select Retirement System]]),"",VLOOKUP(TblPosCalcMain[[#This Row],[Select Retirement System]],TblRetirementOPEBs[],23,FALSE))</f>
        <v/>
      </c>
      <c r="BJ70" s="31" t="str">
        <f>IF(ISBLANK(TblPosCalcMain[[#This Row],[Select Retirement System]]),"",VLOOKUP(TblPosCalcMain[[#This Row],[Select Retirement System]],TblRetirementOPEBs[],24,FALSE))</f>
        <v/>
      </c>
      <c r="BK70" s="29" t="str">
        <f>IF(ISBLANK(TblPosCalcMain[[#This Row],[Select Health Plan]]),"",VLOOKUP(TblPosCalcMain[[#This Row],[Select Health Plan]],TblHealthPlans[],4,FALSE))</f>
        <v/>
      </c>
      <c r="BL70" s="26" t="str">
        <f>IF(ISBLANK(TblPosCalcMain[[#This Row],[Select Health Plan]]),"",VLOOKUP(TblPosCalcMain[[#This Row],[Select Health Plan]],TblHealthPlans[],5,FALSE))</f>
        <v/>
      </c>
      <c r="BM70" s="26" t="str">
        <f>IF(ISBLANK(TblPosCalcMain[[#This Row],[Select Health Plan]]),"",VLOOKUP(TblPosCalcMain[[#This Row],[Select Health Plan]],TblHealthPlans[],6,FALSE))</f>
        <v/>
      </c>
    </row>
    <row r="71" spans="3:65" x14ac:dyDescent="0.35">
      <c r="C71" s="9"/>
      <c r="D71" s="40"/>
      <c r="E71" s="40"/>
      <c r="F71" s="9"/>
      <c r="G71" s="9"/>
      <c r="H71" s="17"/>
      <c r="I71" s="26"/>
      <c r="J71" s="9"/>
      <c r="K71" s="17"/>
      <c r="L71" s="17"/>
      <c r="M71" s="25"/>
      <c r="N71" s="25"/>
      <c r="O71" s="26">
        <f>ROUND(TblPosCalcMain[[#This Row],[Enter Position Count Year 1]]*TblPosCalcMain[[#This Row],[Enter Annual Salary]]*(TblPosCalcMain[[#This Row],[Enter Pay Periods Year 1]]/24),0)</f>
        <v>0</v>
      </c>
      <c r="P71" s="26">
        <f>ROUND(TblPosCalcMain[[#This Row],[Enter Position Count Year 2]]*TblPosCalcMain[[#This Row],[Enter Annual Salary]]*(TblPosCalcMain[[#This Row],[Enter Pay Periods Year 2]]/24),0)</f>
        <v>0</v>
      </c>
      <c r="Q71"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71"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71" s="26">
        <f>IF(TblPosCalcMain[[#This Row],[Salary Cost Yr1]]=0,0,ROUND(TblPosCalcMain[[#This Row],[Salary Cost Yr1]]*TblPosCalcMain[[#This Row],[Medicare Rate Yr1]],0))</f>
        <v>0</v>
      </c>
      <c r="T71" s="26">
        <f>IF(TblPosCalcMain[[#This Row],[Salary Cost Yr2]]=0,0,ROUND(TblPosCalcMain[[#This Row],[Salary Cost Yr2]]*TblPosCalcMain[[#This Row],[Medicare Rate Yr2]],0))</f>
        <v>0</v>
      </c>
      <c r="U71" s="26">
        <f>IF(TblPosCalcMain[[#This Row],[Salary Cost Yr1]]=0,0,ROUND(TblPosCalcMain[[#This Row],[Salary Cost Yr1]]*TblPosCalcMain[[#This Row],[Retirement Rate Yr1]],0))</f>
        <v>0</v>
      </c>
      <c r="V71" s="26">
        <f>IF(TblPosCalcMain[[#This Row],[Salary Cost Yr2]]=0,0,ROUND(TblPosCalcMain[[#This Row],[Salary Cost Yr2]]*TblPosCalcMain[[#This Row],[Retirement Rate Yr2]],0))</f>
        <v>0</v>
      </c>
      <c r="W71" s="26">
        <f>IF(TblPosCalcMain[[#This Row],[Salary Cost Yr1]]=0,0,ROUND(TblPosCalcMain[[#This Row],[Salary Cost Yr1]]*TblPosCalcMain[[#This Row],[Group Life Rate Yr1]],0))</f>
        <v>0</v>
      </c>
      <c r="X71" s="26">
        <f>IF(TblPosCalcMain[[#This Row],[Salary Cost Yr2]]=0,0,ROUND(TblPosCalcMain[[#This Row],[Salary Cost Yr2]]*TblPosCalcMain[[#This Row],[Group Life Rate Yr2]],0))</f>
        <v>0</v>
      </c>
      <c r="Y71" s="26">
        <f>IF(TblPosCalcMain[[#This Row],[Salary Cost Yr1]]=0,0,ROUND(TblPosCalcMain[[#This Row],[Salary Cost Yr1]]*TblPosCalcMain[[#This Row],[Retiree Health Cred Rate Yr1]],0))</f>
        <v>0</v>
      </c>
      <c r="Z71" s="26">
        <f>IF(TblPosCalcMain[[#This Row],[Salary Cost Yr2]]=0,0,ROUND(TblPosCalcMain[[#This Row],[Salary Cost Yr2]]*TblPosCalcMain[[#This Row],[Retiree Health Cred Rate Yr2]],0))</f>
        <v>0</v>
      </c>
      <c r="AA71" s="26">
        <f>IF(TblPosCalcMain[[#This Row],[Salary Cost Yr1]]=0,0,ROUND(TblPosCalcMain[[#This Row],[Salary Cost Yr1]]*TblPosCalcMain[[#This Row],[Disability Rate Yr1]],0))</f>
        <v>0</v>
      </c>
      <c r="AB71" s="26">
        <f>IF(TblPosCalcMain[[#This Row],[Salary Cost Yr2]]=0,0,ROUND(TblPosCalcMain[[#This Row],[Salary Cost Yr2]]*TblPosCalcMain[[#This Row],[Disability Rate Yr2]],0))</f>
        <v>0</v>
      </c>
      <c r="AC71" s="26">
        <f>IF(TblPosCalcMain[[#This Row],[Deferred Comp Participant?]]="Yes",ROUND((TblPosCalcMain[[#This Row],[Enter Pay Periods Year 1]]*TblPosCalcMain[[#This Row],[Deferred Comp Match  Per Pay Period Yr1]])*TblPosCalcMain[[#This Row],[Enter Position Count Year 1]],0),0)</f>
        <v>0</v>
      </c>
      <c r="AD71" s="26">
        <f>IF(TblPosCalcMain[[#This Row],[Deferred Comp Participant?]]="Yes",ROUND((TblPosCalcMain[[#This Row],[Enter Pay Periods Year 2]]*TblPosCalcMain[[#This Row],[Deferred Comp Match  Per Pay Period Yr2]])*TblPosCalcMain[[#This Row],[Enter Position Count Year 2]],0),0)</f>
        <v>0</v>
      </c>
      <c r="AE71" s="26">
        <f>IF(ISBLANK(TblPosCalcMain[[#This Row],[Select Health Plan]]),0,ROUND(((TblPosCalcMain[[#This Row],[Health Insurance Premium Yr1]]/24)*TblPosCalcMain[[#This Row],[Enter Pay Periods Year 1]])*TblPosCalcMain[[#This Row],[Enter Position Count Year 1]],0))</f>
        <v>0</v>
      </c>
      <c r="AF71" s="26">
        <f>IF(ISBLANK(TblPosCalcMain[[#This Row],[Select Health Plan]]),0,ROUND(((TblPosCalcMain[[#This Row],[Health Insurance Premium Yr2]]/24)*TblPosCalcMain[[#This Row],[Enter Pay Periods Year 2]])*TblPosCalcMain[[#This Row],[Enter Position Count Year 2]],0))</f>
        <v>0</v>
      </c>
      <c r="AG71"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71"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71"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71"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71" s="29" t="str">
        <f>IF(ISBLANK(TblPosCalcMain[[#This Row],[Select Salary Subobject]]),"",VLOOKUP(TblPosCalcMain[[#This Row],[Select Salary Subobject]],TblSalarySubobjects[],2,FALSE))</f>
        <v/>
      </c>
      <c r="AL71" s="29" t="str">
        <f>IF(ISBLANK(TblPosCalcMain[[#This Row],[Select Salary Subobject]]),"",VLOOKUP(TblPosCalcMain[[#This Row],[Select Salary Subobject]],TblSalarySubobjects[],4,FALSE))</f>
        <v/>
      </c>
      <c r="AM71" s="29" t="str">
        <f>IF(ISBLANK(TblPosCalcMain[[#This Row],[Select Salary Subobject]]),"",VLOOKUP(TblPosCalcMain[[#This Row],[Select Salary Subobject]],TblSalarySubobjects[],5,FALSE))</f>
        <v/>
      </c>
      <c r="AN71" s="29" t="str">
        <f>IF(ISBLANK(TblPosCalcMain[[#This Row],[Select Retirement System]]),"",VLOOKUP(TblPosCalcMain[[#This Row],[Select Retirement System]],TblRetirementOPEBs[],5,FALSE))</f>
        <v/>
      </c>
      <c r="AO71" s="30" t="str">
        <f>IF(ISBLANK(TblPosCalcMain[[#This Row],[Select Retirement System]]),"",VLOOKUP(TblPosCalcMain[[#This Row],[Select Retirement System]],TblRetirementOPEBs[],6,FALSE))</f>
        <v/>
      </c>
      <c r="AP71" s="30" t="str">
        <f>IF(ISBLANK(TblPosCalcMain[[#This Row],[Select Retirement System]]),"",VLOOKUP(TblPosCalcMain[[#This Row],[Select Retirement System]],TblRetirementOPEBs[],7,FALSE))</f>
        <v/>
      </c>
      <c r="AQ71" s="31" t="str">
        <f>IF(ISBLANK(TblPosCalcMain[[#This Row],[Select Retirement System]]),"",VLOOKUP(TblPosCalcMain[[#This Row],[Select Retirement System]],TblRetirementOPEBs[],8,FALSE))</f>
        <v/>
      </c>
      <c r="AR71" s="31" t="str">
        <f>IF(ISBLANK(TblPosCalcMain[[#This Row],[Select Retirement System]]),"",VLOOKUP(TblPosCalcMain[[#This Row],[Select Retirement System]],TblRetirementOPEBs[],9,FALSE))</f>
        <v/>
      </c>
      <c r="AS71" s="37" t="str">
        <f>IF(ISBLANK(TblPosCalcMain[[#This Row],[Select Retirement System]]),"",VLOOKUP(TblPosCalcMain[[#This Row],[Select Retirement System]],TblRetirementOPEBs[],10,FALSE))</f>
        <v/>
      </c>
      <c r="AT71" s="30" t="str">
        <f>IF(ISBLANK(TblPosCalcMain[[#This Row],[Select Retirement System]]),"",VLOOKUP(TblPosCalcMain[[#This Row],[Select Retirement System]],TblRetirementOPEBs[],11,FALSE))</f>
        <v/>
      </c>
      <c r="AU71" s="30" t="str">
        <f>IF(ISBLANK(TblPosCalcMain[[#This Row],[Select Retirement System]]),"",VLOOKUP(TblPosCalcMain[[#This Row],[Select Retirement System]],TblRetirementOPEBs[],12,FALSE))</f>
        <v/>
      </c>
      <c r="AV71" s="37" t="str">
        <f>IF(ISBLANK(TblPosCalcMain[[#This Row],[Select Retirement System]]),"",VLOOKUP(TblPosCalcMain[[#This Row],[Select Retirement System]],TblRetirementOPEBs[],2,FALSE))</f>
        <v/>
      </c>
      <c r="AW71" s="30" t="str">
        <f>IF(ISBLANK(TblPosCalcMain[[#This Row],[Select Retirement System]]),"",VLOOKUP(TblPosCalcMain[[#This Row],[Select Retirement System]],TblRetirementOPEBs[],3,FALSE))</f>
        <v/>
      </c>
      <c r="AX71" s="30" t="str">
        <f>IF(ISBLANK(TblPosCalcMain[[#This Row],[Select Retirement System]]),"",VLOOKUP(TblPosCalcMain[[#This Row],[Select Retirement System]],TblRetirementOPEBs[],4,FALSE))</f>
        <v/>
      </c>
      <c r="AY71" s="38" t="str">
        <f>IF(ISBLANK(TblPosCalcMain[[#This Row],[Select Retirement System]]),"",VLOOKUP(TblPosCalcMain[[#This Row],[Select Retirement System]],TblRetirementOPEBs[],13,FALSE))</f>
        <v/>
      </c>
      <c r="AZ71" s="39" t="str">
        <f>IF(ISBLANK(TblPosCalcMain[[#This Row],[Select Retirement System]]),"",VLOOKUP(TblPosCalcMain[[#This Row],[Select Retirement System]],TblRetirementOPEBs[],14,FALSE))</f>
        <v/>
      </c>
      <c r="BA71" s="39" t="str">
        <f>IF(ISBLANK(TblPosCalcMain[[#This Row],[Select Retirement System]]),"",VLOOKUP(TblPosCalcMain[[#This Row],[Select Retirement System]],TblRetirementOPEBs[],15,FALSE))</f>
        <v/>
      </c>
      <c r="BB71" s="38" t="str">
        <f>IF(ISBLANK(TblPosCalcMain[[#This Row],[Select Retirement System]]),"",VLOOKUP(TblPosCalcMain[[#This Row],[Select Retirement System]],TblRetirementOPEBs[],16,FALSE))</f>
        <v/>
      </c>
      <c r="BC71" s="39" t="str">
        <f>IF(ISBLANK(TblPosCalcMain[[#This Row],[Select Retirement System]]),"",VLOOKUP(TblPosCalcMain[[#This Row],[Select Retirement System]],TblRetirementOPEBs[],17,FALSE))</f>
        <v/>
      </c>
      <c r="BD71" s="39" t="str">
        <f>IF(ISBLANK(TblPosCalcMain[[#This Row],[Select Retirement System]]),"",VLOOKUP(TblPosCalcMain[[#This Row],[Select Retirement System]],TblRetirementOPEBs[],18,FALSE))</f>
        <v/>
      </c>
      <c r="BE71" s="38" t="str">
        <f>IF(ISBLANK(TblPosCalcMain[[#This Row],[Select Retirement System]]),"",VLOOKUP(TblPosCalcMain[[#This Row],[Select Retirement System]],TblRetirementOPEBs[],19,FALSE))</f>
        <v/>
      </c>
      <c r="BF71" s="39" t="str">
        <f>IF(ISBLANK(TblPosCalcMain[[#This Row],[Select Retirement System]]),"",VLOOKUP(TblPosCalcMain[[#This Row],[Select Retirement System]],TblRetirementOPEBs[],20,FALSE))</f>
        <v/>
      </c>
      <c r="BG71" s="39" t="str">
        <f>IF(ISBLANK(TblPosCalcMain[[#This Row],[Select Retirement System]]),"",VLOOKUP(TblPosCalcMain[[#This Row],[Select Retirement System]],TblRetirementOPEBs[],21,FALSE))</f>
        <v/>
      </c>
      <c r="BH71" s="29" t="str">
        <f>IF(ISBLANK(TblPosCalcMain[[#This Row],[Select Retirement System]]),"",VLOOKUP(TblPosCalcMain[[#This Row],[Select Retirement System]],TblRetirementOPEBs[],22,FALSE))</f>
        <v/>
      </c>
      <c r="BI71" s="31" t="str">
        <f>IF(ISBLANK(TblPosCalcMain[[#This Row],[Select Retirement System]]),"",VLOOKUP(TblPosCalcMain[[#This Row],[Select Retirement System]],TblRetirementOPEBs[],23,FALSE))</f>
        <v/>
      </c>
      <c r="BJ71" s="31" t="str">
        <f>IF(ISBLANK(TblPosCalcMain[[#This Row],[Select Retirement System]]),"",VLOOKUP(TblPosCalcMain[[#This Row],[Select Retirement System]],TblRetirementOPEBs[],24,FALSE))</f>
        <v/>
      </c>
      <c r="BK71" s="29" t="str">
        <f>IF(ISBLANK(TblPosCalcMain[[#This Row],[Select Health Plan]]),"",VLOOKUP(TblPosCalcMain[[#This Row],[Select Health Plan]],TblHealthPlans[],4,FALSE))</f>
        <v/>
      </c>
      <c r="BL71" s="26" t="str">
        <f>IF(ISBLANK(TblPosCalcMain[[#This Row],[Select Health Plan]]),"",VLOOKUP(TblPosCalcMain[[#This Row],[Select Health Plan]],TblHealthPlans[],5,FALSE))</f>
        <v/>
      </c>
      <c r="BM71" s="26" t="str">
        <f>IF(ISBLANK(TblPosCalcMain[[#This Row],[Select Health Plan]]),"",VLOOKUP(TblPosCalcMain[[#This Row],[Select Health Plan]],TblHealthPlans[],6,FALSE))</f>
        <v/>
      </c>
    </row>
    <row r="72" spans="3:65" x14ac:dyDescent="0.35">
      <c r="C72" s="9"/>
      <c r="D72" s="40"/>
      <c r="E72" s="40"/>
      <c r="F72" s="9"/>
      <c r="G72" s="9"/>
      <c r="H72" s="17"/>
      <c r="I72" s="26"/>
      <c r="J72" s="9"/>
      <c r="K72" s="17"/>
      <c r="L72" s="17"/>
      <c r="M72" s="25"/>
      <c r="N72" s="25"/>
      <c r="O72" s="26">
        <f>ROUND(TblPosCalcMain[[#This Row],[Enter Position Count Year 1]]*TblPosCalcMain[[#This Row],[Enter Annual Salary]]*(TblPosCalcMain[[#This Row],[Enter Pay Periods Year 1]]/24),0)</f>
        <v>0</v>
      </c>
      <c r="P72" s="26">
        <f>ROUND(TblPosCalcMain[[#This Row],[Enter Position Count Year 2]]*TblPosCalcMain[[#This Row],[Enter Annual Salary]]*(TblPosCalcMain[[#This Row],[Enter Pay Periods Year 2]]/24),0)</f>
        <v>0</v>
      </c>
      <c r="Q72"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72"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72" s="26">
        <f>IF(TblPosCalcMain[[#This Row],[Salary Cost Yr1]]=0,0,ROUND(TblPosCalcMain[[#This Row],[Salary Cost Yr1]]*TblPosCalcMain[[#This Row],[Medicare Rate Yr1]],0))</f>
        <v>0</v>
      </c>
      <c r="T72" s="26">
        <f>IF(TblPosCalcMain[[#This Row],[Salary Cost Yr2]]=0,0,ROUND(TblPosCalcMain[[#This Row],[Salary Cost Yr2]]*TblPosCalcMain[[#This Row],[Medicare Rate Yr2]],0))</f>
        <v>0</v>
      </c>
      <c r="U72" s="26">
        <f>IF(TblPosCalcMain[[#This Row],[Salary Cost Yr1]]=0,0,ROUND(TblPosCalcMain[[#This Row],[Salary Cost Yr1]]*TblPosCalcMain[[#This Row],[Retirement Rate Yr1]],0))</f>
        <v>0</v>
      </c>
      <c r="V72" s="26">
        <f>IF(TblPosCalcMain[[#This Row],[Salary Cost Yr2]]=0,0,ROUND(TblPosCalcMain[[#This Row],[Salary Cost Yr2]]*TblPosCalcMain[[#This Row],[Retirement Rate Yr2]],0))</f>
        <v>0</v>
      </c>
      <c r="W72" s="26">
        <f>IF(TblPosCalcMain[[#This Row],[Salary Cost Yr1]]=0,0,ROUND(TblPosCalcMain[[#This Row],[Salary Cost Yr1]]*TblPosCalcMain[[#This Row],[Group Life Rate Yr1]],0))</f>
        <v>0</v>
      </c>
      <c r="X72" s="26">
        <f>IF(TblPosCalcMain[[#This Row],[Salary Cost Yr2]]=0,0,ROUND(TblPosCalcMain[[#This Row],[Salary Cost Yr2]]*TblPosCalcMain[[#This Row],[Group Life Rate Yr2]],0))</f>
        <v>0</v>
      </c>
      <c r="Y72" s="26">
        <f>IF(TblPosCalcMain[[#This Row],[Salary Cost Yr1]]=0,0,ROUND(TblPosCalcMain[[#This Row],[Salary Cost Yr1]]*TblPosCalcMain[[#This Row],[Retiree Health Cred Rate Yr1]],0))</f>
        <v>0</v>
      </c>
      <c r="Z72" s="26">
        <f>IF(TblPosCalcMain[[#This Row],[Salary Cost Yr2]]=0,0,ROUND(TblPosCalcMain[[#This Row],[Salary Cost Yr2]]*TblPosCalcMain[[#This Row],[Retiree Health Cred Rate Yr2]],0))</f>
        <v>0</v>
      </c>
      <c r="AA72" s="26">
        <f>IF(TblPosCalcMain[[#This Row],[Salary Cost Yr1]]=0,0,ROUND(TblPosCalcMain[[#This Row],[Salary Cost Yr1]]*TblPosCalcMain[[#This Row],[Disability Rate Yr1]],0))</f>
        <v>0</v>
      </c>
      <c r="AB72" s="26">
        <f>IF(TblPosCalcMain[[#This Row],[Salary Cost Yr2]]=0,0,ROUND(TblPosCalcMain[[#This Row],[Salary Cost Yr2]]*TblPosCalcMain[[#This Row],[Disability Rate Yr2]],0))</f>
        <v>0</v>
      </c>
      <c r="AC72" s="26">
        <f>IF(TblPosCalcMain[[#This Row],[Deferred Comp Participant?]]="Yes",ROUND((TblPosCalcMain[[#This Row],[Enter Pay Periods Year 1]]*TblPosCalcMain[[#This Row],[Deferred Comp Match  Per Pay Period Yr1]])*TblPosCalcMain[[#This Row],[Enter Position Count Year 1]],0),0)</f>
        <v>0</v>
      </c>
      <c r="AD72" s="26">
        <f>IF(TblPosCalcMain[[#This Row],[Deferred Comp Participant?]]="Yes",ROUND((TblPosCalcMain[[#This Row],[Enter Pay Periods Year 2]]*TblPosCalcMain[[#This Row],[Deferred Comp Match  Per Pay Period Yr2]])*TblPosCalcMain[[#This Row],[Enter Position Count Year 2]],0),0)</f>
        <v>0</v>
      </c>
      <c r="AE72" s="26">
        <f>IF(ISBLANK(TblPosCalcMain[[#This Row],[Select Health Plan]]),0,ROUND(((TblPosCalcMain[[#This Row],[Health Insurance Premium Yr1]]/24)*TblPosCalcMain[[#This Row],[Enter Pay Periods Year 1]])*TblPosCalcMain[[#This Row],[Enter Position Count Year 1]],0))</f>
        <v>0</v>
      </c>
      <c r="AF72" s="26">
        <f>IF(ISBLANK(TblPosCalcMain[[#This Row],[Select Health Plan]]),0,ROUND(((TblPosCalcMain[[#This Row],[Health Insurance Premium Yr2]]/24)*TblPosCalcMain[[#This Row],[Enter Pay Periods Year 2]])*TblPosCalcMain[[#This Row],[Enter Position Count Year 2]],0))</f>
        <v>0</v>
      </c>
      <c r="AG72"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72"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72"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72"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72" s="29" t="str">
        <f>IF(ISBLANK(TblPosCalcMain[[#This Row],[Select Salary Subobject]]),"",VLOOKUP(TblPosCalcMain[[#This Row],[Select Salary Subobject]],TblSalarySubobjects[],2,FALSE))</f>
        <v/>
      </c>
      <c r="AL72" s="29" t="str">
        <f>IF(ISBLANK(TblPosCalcMain[[#This Row],[Select Salary Subobject]]),"",VLOOKUP(TblPosCalcMain[[#This Row],[Select Salary Subobject]],TblSalarySubobjects[],4,FALSE))</f>
        <v/>
      </c>
      <c r="AM72" s="29" t="str">
        <f>IF(ISBLANK(TblPosCalcMain[[#This Row],[Select Salary Subobject]]),"",VLOOKUP(TblPosCalcMain[[#This Row],[Select Salary Subobject]],TblSalarySubobjects[],5,FALSE))</f>
        <v/>
      </c>
      <c r="AN72" s="29" t="str">
        <f>IF(ISBLANK(TblPosCalcMain[[#This Row],[Select Retirement System]]),"",VLOOKUP(TblPosCalcMain[[#This Row],[Select Retirement System]],TblRetirementOPEBs[],5,FALSE))</f>
        <v/>
      </c>
      <c r="AO72" s="30" t="str">
        <f>IF(ISBLANK(TblPosCalcMain[[#This Row],[Select Retirement System]]),"",VLOOKUP(TblPosCalcMain[[#This Row],[Select Retirement System]],TblRetirementOPEBs[],6,FALSE))</f>
        <v/>
      </c>
      <c r="AP72" s="30" t="str">
        <f>IF(ISBLANK(TblPosCalcMain[[#This Row],[Select Retirement System]]),"",VLOOKUP(TblPosCalcMain[[#This Row],[Select Retirement System]],TblRetirementOPEBs[],7,FALSE))</f>
        <v/>
      </c>
      <c r="AQ72" s="31" t="str">
        <f>IF(ISBLANK(TblPosCalcMain[[#This Row],[Select Retirement System]]),"",VLOOKUP(TblPosCalcMain[[#This Row],[Select Retirement System]],TblRetirementOPEBs[],8,FALSE))</f>
        <v/>
      </c>
      <c r="AR72" s="31" t="str">
        <f>IF(ISBLANK(TblPosCalcMain[[#This Row],[Select Retirement System]]),"",VLOOKUP(TblPosCalcMain[[#This Row],[Select Retirement System]],TblRetirementOPEBs[],9,FALSE))</f>
        <v/>
      </c>
      <c r="AS72" s="37" t="str">
        <f>IF(ISBLANK(TblPosCalcMain[[#This Row],[Select Retirement System]]),"",VLOOKUP(TblPosCalcMain[[#This Row],[Select Retirement System]],TblRetirementOPEBs[],10,FALSE))</f>
        <v/>
      </c>
      <c r="AT72" s="30" t="str">
        <f>IF(ISBLANK(TblPosCalcMain[[#This Row],[Select Retirement System]]),"",VLOOKUP(TblPosCalcMain[[#This Row],[Select Retirement System]],TblRetirementOPEBs[],11,FALSE))</f>
        <v/>
      </c>
      <c r="AU72" s="30" t="str">
        <f>IF(ISBLANK(TblPosCalcMain[[#This Row],[Select Retirement System]]),"",VLOOKUP(TblPosCalcMain[[#This Row],[Select Retirement System]],TblRetirementOPEBs[],12,FALSE))</f>
        <v/>
      </c>
      <c r="AV72" s="37" t="str">
        <f>IF(ISBLANK(TblPosCalcMain[[#This Row],[Select Retirement System]]),"",VLOOKUP(TblPosCalcMain[[#This Row],[Select Retirement System]],TblRetirementOPEBs[],2,FALSE))</f>
        <v/>
      </c>
      <c r="AW72" s="30" t="str">
        <f>IF(ISBLANK(TblPosCalcMain[[#This Row],[Select Retirement System]]),"",VLOOKUP(TblPosCalcMain[[#This Row],[Select Retirement System]],TblRetirementOPEBs[],3,FALSE))</f>
        <v/>
      </c>
      <c r="AX72" s="30" t="str">
        <f>IF(ISBLANK(TblPosCalcMain[[#This Row],[Select Retirement System]]),"",VLOOKUP(TblPosCalcMain[[#This Row],[Select Retirement System]],TblRetirementOPEBs[],4,FALSE))</f>
        <v/>
      </c>
      <c r="AY72" s="38" t="str">
        <f>IF(ISBLANK(TblPosCalcMain[[#This Row],[Select Retirement System]]),"",VLOOKUP(TblPosCalcMain[[#This Row],[Select Retirement System]],TblRetirementOPEBs[],13,FALSE))</f>
        <v/>
      </c>
      <c r="AZ72" s="39" t="str">
        <f>IF(ISBLANK(TblPosCalcMain[[#This Row],[Select Retirement System]]),"",VLOOKUP(TblPosCalcMain[[#This Row],[Select Retirement System]],TblRetirementOPEBs[],14,FALSE))</f>
        <v/>
      </c>
      <c r="BA72" s="39" t="str">
        <f>IF(ISBLANK(TblPosCalcMain[[#This Row],[Select Retirement System]]),"",VLOOKUP(TblPosCalcMain[[#This Row],[Select Retirement System]],TblRetirementOPEBs[],15,FALSE))</f>
        <v/>
      </c>
      <c r="BB72" s="38" t="str">
        <f>IF(ISBLANK(TblPosCalcMain[[#This Row],[Select Retirement System]]),"",VLOOKUP(TblPosCalcMain[[#This Row],[Select Retirement System]],TblRetirementOPEBs[],16,FALSE))</f>
        <v/>
      </c>
      <c r="BC72" s="39" t="str">
        <f>IF(ISBLANK(TblPosCalcMain[[#This Row],[Select Retirement System]]),"",VLOOKUP(TblPosCalcMain[[#This Row],[Select Retirement System]],TblRetirementOPEBs[],17,FALSE))</f>
        <v/>
      </c>
      <c r="BD72" s="39" t="str">
        <f>IF(ISBLANK(TblPosCalcMain[[#This Row],[Select Retirement System]]),"",VLOOKUP(TblPosCalcMain[[#This Row],[Select Retirement System]],TblRetirementOPEBs[],18,FALSE))</f>
        <v/>
      </c>
      <c r="BE72" s="38" t="str">
        <f>IF(ISBLANK(TblPosCalcMain[[#This Row],[Select Retirement System]]),"",VLOOKUP(TblPosCalcMain[[#This Row],[Select Retirement System]],TblRetirementOPEBs[],19,FALSE))</f>
        <v/>
      </c>
      <c r="BF72" s="39" t="str">
        <f>IF(ISBLANK(TblPosCalcMain[[#This Row],[Select Retirement System]]),"",VLOOKUP(TblPosCalcMain[[#This Row],[Select Retirement System]],TblRetirementOPEBs[],20,FALSE))</f>
        <v/>
      </c>
      <c r="BG72" s="39" t="str">
        <f>IF(ISBLANK(TblPosCalcMain[[#This Row],[Select Retirement System]]),"",VLOOKUP(TblPosCalcMain[[#This Row],[Select Retirement System]],TblRetirementOPEBs[],21,FALSE))</f>
        <v/>
      </c>
      <c r="BH72" s="29" t="str">
        <f>IF(ISBLANK(TblPosCalcMain[[#This Row],[Select Retirement System]]),"",VLOOKUP(TblPosCalcMain[[#This Row],[Select Retirement System]],TblRetirementOPEBs[],22,FALSE))</f>
        <v/>
      </c>
      <c r="BI72" s="31" t="str">
        <f>IF(ISBLANK(TblPosCalcMain[[#This Row],[Select Retirement System]]),"",VLOOKUP(TblPosCalcMain[[#This Row],[Select Retirement System]],TblRetirementOPEBs[],23,FALSE))</f>
        <v/>
      </c>
      <c r="BJ72" s="31" t="str">
        <f>IF(ISBLANK(TblPosCalcMain[[#This Row],[Select Retirement System]]),"",VLOOKUP(TblPosCalcMain[[#This Row],[Select Retirement System]],TblRetirementOPEBs[],24,FALSE))</f>
        <v/>
      </c>
      <c r="BK72" s="29" t="str">
        <f>IF(ISBLANK(TblPosCalcMain[[#This Row],[Select Health Plan]]),"",VLOOKUP(TblPosCalcMain[[#This Row],[Select Health Plan]],TblHealthPlans[],4,FALSE))</f>
        <v/>
      </c>
      <c r="BL72" s="26" t="str">
        <f>IF(ISBLANK(TblPosCalcMain[[#This Row],[Select Health Plan]]),"",VLOOKUP(TblPosCalcMain[[#This Row],[Select Health Plan]],TblHealthPlans[],5,FALSE))</f>
        <v/>
      </c>
      <c r="BM72" s="26" t="str">
        <f>IF(ISBLANK(TblPosCalcMain[[#This Row],[Select Health Plan]]),"",VLOOKUP(TblPosCalcMain[[#This Row],[Select Health Plan]],TblHealthPlans[],6,FALSE))</f>
        <v/>
      </c>
    </row>
    <row r="73" spans="3:65" x14ac:dyDescent="0.35">
      <c r="C73" s="9"/>
      <c r="D73" s="40"/>
      <c r="E73" s="40"/>
      <c r="F73" s="9"/>
      <c r="G73" s="9"/>
      <c r="H73" s="17"/>
      <c r="I73" s="26"/>
      <c r="J73" s="9"/>
      <c r="K73" s="17"/>
      <c r="L73" s="17"/>
      <c r="M73" s="25"/>
      <c r="N73" s="25"/>
      <c r="O73" s="26">
        <f>ROUND(TblPosCalcMain[[#This Row],[Enter Position Count Year 1]]*TblPosCalcMain[[#This Row],[Enter Annual Salary]]*(TblPosCalcMain[[#This Row],[Enter Pay Periods Year 1]]/24),0)</f>
        <v>0</v>
      </c>
      <c r="P73" s="26">
        <f>ROUND(TblPosCalcMain[[#This Row],[Enter Position Count Year 2]]*TblPosCalcMain[[#This Row],[Enter Annual Salary]]*(TblPosCalcMain[[#This Row],[Enter Pay Periods Year 2]]/24),0)</f>
        <v>0</v>
      </c>
      <c r="Q73"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73"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73" s="26">
        <f>IF(TblPosCalcMain[[#This Row],[Salary Cost Yr1]]=0,0,ROUND(TblPosCalcMain[[#This Row],[Salary Cost Yr1]]*TblPosCalcMain[[#This Row],[Medicare Rate Yr1]],0))</f>
        <v>0</v>
      </c>
      <c r="T73" s="26">
        <f>IF(TblPosCalcMain[[#This Row],[Salary Cost Yr2]]=0,0,ROUND(TblPosCalcMain[[#This Row],[Salary Cost Yr2]]*TblPosCalcMain[[#This Row],[Medicare Rate Yr2]],0))</f>
        <v>0</v>
      </c>
      <c r="U73" s="26">
        <f>IF(TblPosCalcMain[[#This Row],[Salary Cost Yr1]]=0,0,ROUND(TblPosCalcMain[[#This Row],[Salary Cost Yr1]]*TblPosCalcMain[[#This Row],[Retirement Rate Yr1]],0))</f>
        <v>0</v>
      </c>
      <c r="V73" s="26">
        <f>IF(TblPosCalcMain[[#This Row],[Salary Cost Yr2]]=0,0,ROUND(TblPosCalcMain[[#This Row],[Salary Cost Yr2]]*TblPosCalcMain[[#This Row],[Retirement Rate Yr2]],0))</f>
        <v>0</v>
      </c>
      <c r="W73" s="26">
        <f>IF(TblPosCalcMain[[#This Row],[Salary Cost Yr1]]=0,0,ROUND(TblPosCalcMain[[#This Row],[Salary Cost Yr1]]*TblPosCalcMain[[#This Row],[Group Life Rate Yr1]],0))</f>
        <v>0</v>
      </c>
      <c r="X73" s="26">
        <f>IF(TblPosCalcMain[[#This Row],[Salary Cost Yr2]]=0,0,ROUND(TblPosCalcMain[[#This Row],[Salary Cost Yr2]]*TblPosCalcMain[[#This Row],[Group Life Rate Yr2]],0))</f>
        <v>0</v>
      </c>
      <c r="Y73" s="26">
        <f>IF(TblPosCalcMain[[#This Row],[Salary Cost Yr1]]=0,0,ROUND(TblPosCalcMain[[#This Row],[Salary Cost Yr1]]*TblPosCalcMain[[#This Row],[Retiree Health Cred Rate Yr1]],0))</f>
        <v>0</v>
      </c>
      <c r="Z73" s="26">
        <f>IF(TblPosCalcMain[[#This Row],[Salary Cost Yr2]]=0,0,ROUND(TblPosCalcMain[[#This Row],[Salary Cost Yr2]]*TblPosCalcMain[[#This Row],[Retiree Health Cred Rate Yr2]],0))</f>
        <v>0</v>
      </c>
      <c r="AA73" s="26">
        <f>IF(TblPosCalcMain[[#This Row],[Salary Cost Yr1]]=0,0,ROUND(TblPosCalcMain[[#This Row],[Salary Cost Yr1]]*TblPosCalcMain[[#This Row],[Disability Rate Yr1]],0))</f>
        <v>0</v>
      </c>
      <c r="AB73" s="26">
        <f>IF(TblPosCalcMain[[#This Row],[Salary Cost Yr2]]=0,0,ROUND(TblPosCalcMain[[#This Row],[Salary Cost Yr2]]*TblPosCalcMain[[#This Row],[Disability Rate Yr2]],0))</f>
        <v>0</v>
      </c>
      <c r="AC73" s="26">
        <f>IF(TblPosCalcMain[[#This Row],[Deferred Comp Participant?]]="Yes",ROUND((TblPosCalcMain[[#This Row],[Enter Pay Periods Year 1]]*TblPosCalcMain[[#This Row],[Deferred Comp Match  Per Pay Period Yr1]])*TblPosCalcMain[[#This Row],[Enter Position Count Year 1]],0),0)</f>
        <v>0</v>
      </c>
      <c r="AD73" s="26">
        <f>IF(TblPosCalcMain[[#This Row],[Deferred Comp Participant?]]="Yes",ROUND((TblPosCalcMain[[#This Row],[Enter Pay Periods Year 2]]*TblPosCalcMain[[#This Row],[Deferred Comp Match  Per Pay Period Yr2]])*TblPosCalcMain[[#This Row],[Enter Position Count Year 2]],0),0)</f>
        <v>0</v>
      </c>
      <c r="AE73" s="26">
        <f>IF(ISBLANK(TblPosCalcMain[[#This Row],[Select Health Plan]]),0,ROUND(((TblPosCalcMain[[#This Row],[Health Insurance Premium Yr1]]/24)*TblPosCalcMain[[#This Row],[Enter Pay Periods Year 1]])*TblPosCalcMain[[#This Row],[Enter Position Count Year 1]],0))</f>
        <v>0</v>
      </c>
      <c r="AF73" s="26">
        <f>IF(ISBLANK(TblPosCalcMain[[#This Row],[Select Health Plan]]),0,ROUND(((TblPosCalcMain[[#This Row],[Health Insurance Premium Yr2]]/24)*TblPosCalcMain[[#This Row],[Enter Pay Periods Year 2]])*TblPosCalcMain[[#This Row],[Enter Position Count Year 2]],0))</f>
        <v>0</v>
      </c>
      <c r="AG73"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73"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73"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73"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73" s="29" t="str">
        <f>IF(ISBLANK(TblPosCalcMain[[#This Row],[Select Salary Subobject]]),"",VLOOKUP(TblPosCalcMain[[#This Row],[Select Salary Subobject]],TblSalarySubobjects[],2,FALSE))</f>
        <v/>
      </c>
      <c r="AL73" s="29" t="str">
        <f>IF(ISBLANK(TblPosCalcMain[[#This Row],[Select Salary Subobject]]),"",VLOOKUP(TblPosCalcMain[[#This Row],[Select Salary Subobject]],TblSalarySubobjects[],4,FALSE))</f>
        <v/>
      </c>
      <c r="AM73" s="29" t="str">
        <f>IF(ISBLANK(TblPosCalcMain[[#This Row],[Select Salary Subobject]]),"",VLOOKUP(TblPosCalcMain[[#This Row],[Select Salary Subobject]],TblSalarySubobjects[],5,FALSE))</f>
        <v/>
      </c>
      <c r="AN73" s="29" t="str">
        <f>IF(ISBLANK(TblPosCalcMain[[#This Row],[Select Retirement System]]),"",VLOOKUP(TblPosCalcMain[[#This Row],[Select Retirement System]],TblRetirementOPEBs[],5,FALSE))</f>
        <v/>
      </c>
      <c r="AO73" s="30" t="str">
        <f>IF(ISBLANK(TblPosCalcMain[[#This Row],[Select Retirement System]]),"",VLOOKUP(TblPosCalcMain[[#This Row],[Select Retirement System]],TblRetirementOPEBs[],6,FALSE))</f>
        <v/>
      </c>
      <c r="AP73" s="30" t="str">
        <f>IF(ISBLANK(TblPosCalcMain[[#This Row],[Select Retirement System]]),"",VLOOKUP(TblPosCalcMain[[#This Row],[Select Retirement System]],TblRetirementOPEBs[],7,FALSE))</f>
        <v/>
      </c>
      <c r="AQ73" s="31" t="str">
        <f>IF(ISBLANK(TblPosCalcMain[[#This Row],[Select Retirement System]]),"",VLOOKUP(TblPosCalcMain[[#This Row],[Select Retirement System]],TblRetirementOPEBs[],8,FALSE))</f>
        <v/>
      </c>
      <c r="AR73" s="31" t="str">
        <f>IF(ISBLANK(TblPosCalcMain[[#This Row],[Select Retirement System]]),"",VLOOKUP(TblPosCalcMain[[#This Row],[Select Retirement System]],TblRetirementOPEBs[],9,FALSE))</f>
        <v/>
      </c>
      <c r="AS73" s="37" t="str">
        <f>IF(ISBLANK(TblPosCalcMain[[#This Row],[Select Retirement System]]),"",VLOOKUP(TblPosCalcMain[[#This Row],[Select Retirement System]],TblRetirementOPEBs[],10,FALSE))</f>
        <v/>
      </c>
      <c r="AT73" s="30" t="str">
        <f>IF(ISBLANK(TblPosCalcMain[[#This Row],[Select Retirement System]]),"",VLOOKUP(TblPosCalcMain[[#This Row],[Select Retirement System]],TblRetirementOPEBs[],11,FALSE))</f>
        <v/>
      </c>
      <c r="AU73" s="30" t="str">
        <f>IF(ISBLANK(TblPosCalcMain[[#This Row],[Select Retirement System]]),"",VLOOKUP(TblPosCalcMain[[#This Row],[Select Retirement System]],TblRetirementOPEBs[],12,FALSE))</f>
        <v/>
      </c>
      <c r="AV73" s="37" t="str">
        <f>IF(ISBLANK(TblPosCalcMain[[#This Row],[Select Retirement System]]),"",VLOOKUP(TblPosCalcMain[[#This Row],[Select Retirement System]],TblRetirementOPEBs[],2,FALSE))</f>
        <v/>
      </c>
      <c r="AW73" s="30" t="str">
        <f>IF(ISBLANK(TblPosCalcMain[[#This Row],[Select Retirement System]]),"",VLOOKUP(TblPosCalcMain[[#This Row],[Select Retirement System]],TblRetirementOPEBs[],3,FALSE))</f>
        <v/>
      </c>
      <c r="AX73" s="30" t="str">
        <f>IF(ISBLANK(TblPosCalcMain[[#This Row],[Select Retirement System]]),"",VLOOKUP(TblPosCalcMain[[#This Row],[Select Retirement System]],TblRetirementOPEBs[],4,FALSE))</f>
        <v/>
      </c>
      <c r="AY73" s="38" t="str">
        <f>IF(ISBLANK(TblPosCalcMain[[#This Row],[Select Retirement System]]),"",VLOOKUP(TblPosCalcMain[[#This Row],[Select Retirement System]],TblRetirementOPEBs[],13,FALSE))</f>
        <v/>
      </c>
      <c r="AZ73" s="39" t="str">
        <f>IF(ISBLANK(TblPosCalcMain[[#This Row],[Select Retirement System]]),"",VLOOKUP(TblPosCalcMain[[#This Row],[Select Retirement System]],TblRetirementOPEBs[],14,FALSE))</f>
        <v/>
      </c>
      <c r="BA73" s="39" t="str">
        <f>IF(ISBLANK(TblPosCalcMain[[#This Row],[Select Retirement System]]),"",VLOOKUP(TblPosCalcMain[[#This Row],[Select Retirement System]],TblRetirementOPEBs[],15,FALSE))</f>
        <v/>
      </c>
      <c r="BB73" s="38" t="str">
        <f>IF(ISBLANK(TblPosCalcMain[[#This Row],[Select Retirement System]]),"",VLOOKUP(TblPosCalcMain[[#This Row],[Select Retirement System]],TblRetirementOPEBs[],16,FALSE))</f>
        <v/>
      </c>
      <c r="BC73" s="39" t="str">
        <f>IF(ISBLANK(TblPosCalcMain[[#This Row],[Select Retirement System]]),"",VLOOKUP(TblPosCalcMain[[#This Row],[Select Retirement System]],TblRetirementOPEBs[],17,FALSE))</f>
        <v/>
      </c>
      <c r="BD73" s="39" t="str">
        <f>IF(ISBLANK(TblPosCalcMain[[#This Row],[Select Retirement System]]),"",VLOOKUP(TblPosCalcMain[[#This Row],[Select Retirement System]],TblRetirementOPEBs[],18,FALSE))</f>
        <v/>
      </c>
      <c r="BE73" s="38" t="str">
        <f>IF(ISBLANK(TblPosCalcMain[[#This Row],[Select Retirement System]]),"",VLOOKUP(TblPosCalcMain[[#This Row],[Select Retirement System]],TblRetirementOPEBs[],19,FALSE))</f>
        <v/>
      </c>
      <c r="BF73" s="39" t="str">
        <f>IF(ISBLANK(TblPosCalcMain[[#This Row],[Select Retirement System]]),"",VLOOKUP(TblPosCalcMain[[#This Row],[Select Retirement System]],TblRetirementOPEBs[],20,FALSE))</f>
        <v/>
      </c>
      <c r="BG73" s="39" t="str">
        <f>IF(ISBLANK(TblPosCalcMain[[#This Row],[Select Retirement System]]),"",VLOOKUP(TblPosCalcMain[[#This Row],[Select Retirement System]],TblRetirementOPEBs[],21,FALSE))</f>
        <v/>
      </c>
      <c r="BH73" s="29" t="str">
        <f>IF(ISBLANK(TblPosCalcMain[[#This Row],[Select Retirement System]]),"",VLOOKUP(TblPosCalcMain[[#This Row],[Select Retirement System]],TblRetirementOPEBs[],22,FALSE))</f>
        <v/>
      </c>
      <c r="BI73" s="31" t="str">
        <f>IF(ISBLANK(TblPosCalcMain[[#This Row],[Select Retirement System]]),"",VLOOKUP(TblPosCalcMain[[#This Row],[Select Retirement System]],TblRetirementOPEBs[],23,FALSE))</f>
        <v/>
      </c>
      <c r="BJ73" s="31" t="str">
        <f>IF(ISBLANK(TblPosCalcMain[[#This Row],[Select Retirement System]]),"",VLOOKUP(TblPosCalcMain[[#This Row],[Select Retirement System]],TblRetirementOPEBs[],24,FALSE))</f>
        <v/>
      </c>
      <c r="BK73" s="29" t="str">
        <f>IF(ISBLANK(TblPosCalcMain[[#This Row],[Select Health Plan]]),"",VLOOKUP(TblPosCalcMain[[#This Row],[Select Health Plan]],TblHealthPlans[],4,FALSE))</f>
        <v/>
      </c>
      <c r="BL73" s="26" t="str">
        <f>IF(ISBLANK(TblPosCalcMain[[#This Row],[Select Health Plan]]),"",VLOOKUP(TblPosCalcMain[[#This Row],[Select Health Plan]],TblHealthPlans[],5,FALSE))</f>
        <v/>
      </c>
      <c r="BM73" s="26" t="str">
        <f>IF(ISBLANK(TblPosCalcMain[[#This Row],[Select Health Plan]]),"",VLOOKUP(TblPosCalcMain[[#This Row],[Select Health Plan]],TblHealthPlans[],6,FALSE))</f>
        <v/>
      </c>
    </row>
    <row r="74" spans="3:65" x14ac:dyDescent="0.35">
      <c r="C74" s="9"/>
      <c r="D74" s="40"/>
      <c r="E74" s="40"/>
      <c r="F74" s="9"/>
      <c r="G74" s="9"/>
      <c r="H74" s="17"/>
      <c r="I74" s="26"/>
      <c r="J74" s="9"/>
      <c r="K74" s="17"/>
      <c r="L74" s="17"/>
      <c r="M74" s="25"/>
      <c r="N74" s="25"/>
      <c r="O74" s="26">
        <f>ROUND(TblPosCalcMain[[#This Row],[Enter Position Count Year 1]]*TblPosCalcMain[[#This Row],[Enter Annual Salary]]*(TblPosCalcMain[[#This Row],[Enter Pay Periods Year 1]]/24),0)</f>
        <v>0</v>
      </c>
      <c r="P74" s="26">
        <f>ROUND(TblPosCalcMain[[#This Row],[Enter Position Count Year 2]]*TblPosCalcMain[[#This Row],[Enter Annual Salary]]*(TblPosCalcMain[[#This Row],[Enter Pay Periods Year 2]]/24),0)</f>
        <v>0</v>
      </c>
      <c r="Q74"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74"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74" s="26">
        <f>IF(TblPosCalcMain[[#This Row],[Salary Cost Yr1]]=0,0,ROUND(TblPosCalcMain[[#This Row],[Salary Cost Yr1]]*TblPosCalcMain[[#This Row],[Medicare Rate Yr1]],0))</f>
        <v>0</v>
      </c>
      <c r="T74" s="26">
        <f>IF(TblPosCalcMain[[#This Row],[Salary Cost Yr2]]=0,0,ROUND(TblPosCalcMain[[#This Row],[Salary Cost Yr2]]*TblPosCalcMain[[#This Row],[Medicare Rate Yr2]],0))</f>
        <v>0</v>
      </c>
      <c r="U74" s="26">
        <f>IF(TblPosCalcMain[[#This Row],[Salary Cost Yr1]]=0,0,ROUND(TblPosCalcMain[[#This Row],[Salary Cost Yr1]]*TblPosCalcMain[[#This Row],[Retirement Rate Yr1]],0))</f>
        <v>0</v>
      </c>
      <c r="V74" s="26">
        <f>IF(TblPosCalcMain[[#This Row],[Salary Cost Yr2]]=0,0,ROUND(TblPosCalcMain[[#This Row],[Salary Cost Yr2]]*TblPosCalcMain[[#This Row],[Retirement Rate Yr2]],0))</f>
        <v>0</v>
      </c>
      <c r="W74" s="26">
        <f>IF(TblPosCalcMain[[#This Row],[Salary Cost Yr1]]=0,0,ROUND(TblPosCalcMain[[#This Row],[Salary Cost Yr1]]*TblPosCalcMain[[#This Row],[Group Life Rate Yr1]],0))</f>
        <v>0</v>
      </c>
      <c r="X74" s="26">
        <f>IF(TblPosCalcMain[[#This Row],[Salary Cost Yr2]]=0,0,ROUND(TblPosCalcMain[[#This Row],[Salary Cost Yr2]]*TblPosCalcMain[[#This Row],[Group Life Rate Yr2]],0))</f>
        <v>0</v>
      </c>
      <c r="Y74" s="26">
        <f>IF(TblPosCalcMain[[#This Row],[Salary Cost Yr1]]=0,0,ROUND(TblPosCalcMain[[#This Row],[Salary Cost Yr1]]*TblPosCalcMain[[#This Row],[Retiree Health Cred Rate Yr1]],0))</f>
        <v>0</v>
      </c>
      <c r="Z74" s="26">
        <f>IF(TblPosCalcMain[[#This Row],[Salary Cost Yr2]]=0,0,ROUND(TblPosCalcMain[[#This Row],[Salary Cost Yr2]]*TblPosCalcMain[[#This Row],[Retiree Health Cred Rate Yr2]],0))</f>
        <v>0</v>
      </c>
      <c r="AA74" s="26">
        <f>IF(TblPosCalcMain[[#This Row],[Salary Cost Yr1]]=0,0,ROUND(TblPosCalcMain[[#This Row],[Salary Cost Yr1]]*TblPosCalcMain[[#This Row],[Disability Rate Yr1]],0))</f>
        <v>0</v>
      </c>
      <c r="AB74" s="26">
        <f>IF(TblPosCalcMain[[#This Row],[Salary Cost Yr2]]=0,0,ROUND(TblPosCalcMain[[#This Row],[Salary Cost Yr2]]*TblPosCalcMain[[#This Row],[Disability Rate Yr2]],0))</f>
        <v>0</v>
      </c>
      <c r="AC74" s="26">
        <f>IF(TblPosCalcMain[[#This Row],[Deferred Comp Participant?]]="Yes",ROUND((TblPosCalcMain[[#This Row],[Enter Pay Periods Year 1]]*TblPosCalcMain[[#This Row],[Deferred Comp Match  Per Pay Period Yr1]])*TblPosCalcMain[[#This Row],[Enter Position Count Year 1]],0),0)</f>
        <v>0</v>
      </c>
      <c r="AD74" s="26">
        <f>IF(TblPosCalcMain[[#This Row],[Deferred Comp Participant?]]="Yes",ROUND((TblPosCalcMain[[#This Row],[Enter Pay Periods Year 2]]*TblPosCalcMain[[#This Row],[Deferred Comp Match  Per Pay Period Yr2]])*TblPosCalcMain[[#This Row],[Enter Position Count Year 2]],0),0)</f>
        <v>0</v>
      </c>
      <c r="AE74" s="26">
        <f>IF(ISBLANK(TblPosCalcMain[[#This Row],[Select Health Plan]]),0,ROUND(((TblPosCalcMain[[#This Row],[Health Insurance Premium Yr1]]/24)*TblPosCalcMain[[#This Row],[Enter Pay Periods Year 1]])*TblPosCalcMain[[#This Row],[Enter Position Count Year 1]],0))</f>
        <v>0</v>
      </c>
      <c r="AF74" s="26">
        <f>IF(ISBLANK(TblPosCalcMain[[#This Row],[Select Health Plan]]),0,ROUND(((TblPosCalcMain[[#This Row],[Health Insurance Premium Yr2]]/24)*TblPosCalcMain[[#This Row],[Enter Pay Periods Year 2]])*TblPosCalcMain[[#This Row],[Enter Position Count Year 2]],0))</f>
        <v>0</v>
      </c>
      <c r="AG74"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74"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74"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74"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74" s="29" t="str">
        <f>IF(ISBLANK(TblPosCalcMain[[#This Row],[Select Salary Subobject]]),"",VLOOKUP(TblPosCalcMain[[#This Row],[Select Salary Subobject]],TblSalarySubobjects[],2,FALSE))</f>
        <v/>
      </c>
      <c r="AL74" s="29" t="str">
        <f>IF(ISBLANK(TblPosCalcMain[[#This Row],[Select Salary Subobject]]),"",VLOOKUP(TblPosCalcMain[[#This Row],[Select Salary Subobject]],TblSalarySubobjects[],4,FALSE))</f>
        <v/>
      </c>
      <c r="AM74" s="29" t="str">
        <f>IF(ISBLANK(TblPosCalcMain[[#This Row],[Select Salary Subobject]]),"",VLOOKUP(TblPosCalcMain[[#This Row],[Select Salary Subobject]],TblSalarySubobjects[],5,FALSE))</f>
        <v/>
      </c>
      <c r="AN74" s="29" t="str">
        <f>IF(ISBLANK(TblPosCalcMain[[#This Row],[Select Retirement System]]),"",VLOOKUP(TblPosCalcMain[[#This Row],[Select Retirement System]],TblRetirementOPEBs[],5,FALSE))</f>
        <v/>
      </c>
      <c r="AO74" s="30" t="str">
        <f>IF(ISBLANK(TblPosCalcMain[[#This Row],[Select Retirement System]]),"",VLOOKUP(TblPosCalcMain[[#This Row],[Select Retirement System]],TblRetirementOPEBs[],6,FALSE))</f>
        <v/>
      </c>
      <c r="AP74" s="30" t="str">
        <f>IF(ISBLANK(TblPosCalcMain[[#This Row],[Select Retirement System]]),"",VLOOKUP(TblPosCalcMain[[#This Row],[Select Retirement System]],TblRetirementOPEBs[],7,FALSE))</f>
        <v/>
      </c>
      <c r="AQ74" s="31" t="str">
        <f>IF(ISBLANK(TblPosCalcMain[[#This Row],[Select Retirement System]]),"",VLOOKUP(TblPosCalcMain[[#This Row],[Select Retirement System]],TblRetirementOPEBs[],8,FALSE))</f>
        <v/>
      </c>
      <c r="AR74" s="31" t="str">
        <f>IF(ISBLANK(TblPosCalcMain[[#This Row],[Select Retirement System]]),"",VLOOKUP(TblPosCalcMain[[#This Row],[Select Retirement System]],TblRetirementOPEBs[],9,FALSE))</f>
        <v/>
      </c>
      <c r="AS74" s="37" t="str">
        <f>IF(ISBLANK(TblPosCalcMain[[#This Row],[Select Retirement System]]),"",VLOOKUP(TblPosCalcMain[[#This Row],[Select Retirement System]],TblRetirementOPEBs[],10,FALSE))</f>
        <v/>
      </c>
      <c r="AT74" s="30" t="str">
        <f>IF(ISBLANK(TblPosCalcMain[[#This Row],[Select Retirement System]]),"",VLOOKUP(TblPosCalcMain[[#This Row],[Select Retirement System]],TblRetirementOPEBs[],11,FALSE))</f>
        <v/>
      </c>
      <c r="AU74" s="30" t="str">
        <f>IF(ISBLANK(TblPosCalcMain[[#This Row],[Select Retirement System]]),"",VLOOKUP(TblPosCalcMain[[#This Row],[Select Retirement System]],TblRetirementOPEBs[],12,FALSE))</f>
        <v/>
      </c>
      <c r="AV74" s="37" t="str">
        <f>IF(ISBLANK(TblPosCalcMain[[#This Row],[Select Retirement System]]),"",VLOOKUP(TblPosCalcMain[[#This Row],[Select Retirement System]],TblRetirementOPEBs[],2,FALSE))</f>
        <v/>
      </c>
      <c r="AW74" s="30" t="str">
        <f>IF(ISBLANK(TblPosCalcMain[[#This Row],[Select Retirement System]]),"",VLOOKUP(TblPosCalcMain[[#This Row],[Select Retirement System]],TblRetirementOPEBs[],3,FALSE))</f>
        <v/>
      </c>
      <c r="AX74" s="30" t="str">
        <f>IF(ISBLANK(TblPosCalcMain[[#This Row],[Select Retirement System]]),"",VLOOKUP(TblPosCalcMain[[#This Row],[Select Retirement System]],TblRetirementOPEBs[],4,FALSE))</f>
        <v/>
      </c>
      <c r="AY74" s="38" t="str">
        <f>IF(ISBLANK(TblPosCalcMain[[#This Row],[Select Retirement System]]),"",VLOOKUP(TblPosCalcMain[[#This Row],[Select Retirement System]],TblRetirementOPEBs[],13,FALSE))</f>
        <v/>
      </c>
      <c r="AZ74" s="39" t="str">
        <f>IF(ISBLANK(TblPosCalcMain[[#This Row],[Select Retirement System]]),"",VLOOKUP(TblPosCalcMain[[#This Row],[Select Retirement System]],TblRetirementOPEBs[],14,FALSE))</f>
        <v/>
      </c>
      <c r="BA74" s="39" t="str">
        <f>IF(ISBLANK(TblPosCalcMain[[#This Row],[Select Retirement System]]),"",VLOOKUP(TblPosCalcMain[[#This Row],[Select Retirement System]],TblRetirementOPEBs[],15,FALSE))</f>
        <v/>
      </c>
      <c r="BB74" s="38" t="str">
        <f>IF(ISBLANK(TblPosCalcMain[[#This Row],[Select Retirement System]]),"",VLOOKUP(TblPosCalcMain[[#This Row],[Select Retirement System]],TblRetirementOPEBs[],16,FALSE))</f>
        <v/>
      </c>
      <c r="BC74" s="39" t="str">
        <f>IF(ISBLANK(TblPosCalcMain[[#This Row],[Select Retirement System]]),"",VLOOKUP(TblPosCalcMain[[#This Row],[Select Retirement System]],TblRetirementOPEBs[],17,FALSE))</f>
        <v/>
      </c>
      <c r="BD74" s="39" t="str">
        <f>IF(ISBLANK(TblPosCalcMain[[#This Row],[Select Retirement System]]),"",VLOOKUP(TblPosCalcMain[[#This Row],[Select Retirement System]],TblRetirementOPEBs[],18,FALSE))</f>
        <v/>
      </c>
      <c r="BE74" s="38" t="str">
        <f>IF(ISBLANK(TblPosCalcMain[[#This Row],[Select Retirement System]]),"",VLOOKUP(TblPosCalcMain[[#This Row],[Select Retirement System]],TblRetirementOPEBs[],19,FALSE))</f>
        <v/>
      </c>
      <c r="BF74" s="39" t="str">
        <f>IF(ISBLANK(TblPosCalcMain[[#This Row],[Select Retirement System]]),"",VLOOKUP(TblPosCalcMain[[#This Row],[Select Retirement System]],TblRetirementOPEBs[],20,FALSE))</f>
        <v/>
      </c>
      <c r="BG74" s="39" t="str">
        <f>IF(ISBLANK(TblPosCalcMain[[#This Row],[Select Retirement System]]),"",VLOOKUP(TblPosCalcMain[[#This Row],[Select Retirement System]],TblRetirementOPEBs[],21,FALSE))</f>
        <v/>
      </c>
      <c r="BH74" s="29" t="str">
        <f>IF(ISBLANK(TblPosCalcMain[[#This Row],[Select Retirement System]]),"",VLOOKUP(TblPosCalcMain[[#This Row],[Select Retirement System]],TblRetirementOPEBs[],22,FALSE))</f>
        <v/>
      </c>
      <c r="BI74" s="31" t="str">
        <f>IF(ISBLANK(TblPosCalcMain[[#This Row],[Select Retirement System]]),"",VLOOKUP(TblPosCalcMain[[#This Row],[Select Retirement System]],TblRetirementOPEBs[],23,FALSE))</f>
        <v/>
      </c>
      <c r="BJ74" s="31" t="str">
        <f>IF(ISBLANK(TblPosCalcMain[[#This Row],[Select Retirement System]]),"",VLOOKUP(TblPosCalcMain[[#This Row],[Select Retirement System]],TblRetirementOPEBs[],24,FALSE))</f>
        <v/>
      </c>
      <c r="BK74" s="29" t="str">
        <f>IF(ISBLANK(TblPosCalcMain[[#This Row],[Select Health Plan]]),"",VLOOKUP(TblPosCalcMain[[#This Row],[Select Health Plan]],TblHealthPlans[],4,FALSE))</f>
        <v/>
      </c>
      <c r="BL74" s="26" t="str">
        <f>IF(ISBLANK(TblPosCalcMain[[#This Row],[Select Health Plan]]),"",VLOOKUP(TblPosCalcMain[[#This Row],[Select Health Plan]],TblHealthPlans[],5,FALSE))</f>
        <v/>
      </c>
      <c r="BM74" s="26" t="str">
        <f>IF(ISBLANK(TblPosCalcMain[[#This Row],[Select Health Plan]]),"",VLOOKUP(TblPosCalcMain[[#This Row],[Select Health Plan]],TblHealthPlans[],6,FALSE))</f>
        <v/>
      </c>
    </row>
    <row r="75" spans="3:65" x14ac:dyDescent="0.35">
      <c r="C75" s="9"/>
      <c r="D75" s="40"/>
      <c r="E75" s="40"/>
      <c r="F75" s="9"/>
      <c r="G75" s="9"/>
      <c r="H75" s="17"/>
      <c r="I75" s="26"/>
      <c r="J75" s="9"/>
      <c r="K75" s="17"/>
      <c r="L75" s="17"/>
      <c r="M75" s="25"/>
      <c r="N75" s="25"/>
      <c r="O75" s="26">
        <f>ROUND(TblPosCalcMain[[#This Row],[Enter Position Count Year 1]]*TblPosCalcMain[[#This Row],[Enter Annual Salary]]*(TblPosCalcMain[[#This Row],[Enter Pay Periods Year 1]]/24),0)</f>
        <v>0</v>
      </c>
      <c r="P75" s="26">
        <f>ROUND(TblPosCalcMain[[#This Row],[Enter Position Count Year 2]]*TblPosCalcMain[[#This Row],[Enter Annual Salary]]*(TblPosCalcMain[[#This Row],[Enter Pay Periods Year 2]]/24),0)</f>
        <v>0</v>
      </c>
      <c r="Q75"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75"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75" s="26">
        <f>IF(TblPosCalcMain[[#This Row],[Salary Cost Yr1]]=0,0,ROUND(TblPosCalcMain[[#This Row],[Salary Cost Yr1]]*TblPosCalcMain[[#This Row],[Medicare Rate Yr1]],0))</f>
        <v>0</v>
      </c>
      <c r="T75" s="26">
        <f>IF(TblPosCalcMain[[#This Row],[Salary Cost Yr2]]=0,0,ROUND(TblPosCalcMain[[#This Row],[Salary Cost Yr2]]*TblPosCalcMain[[#This Row],[Medicare Rate Yr2]],0))</f>
        <v>0</v>
      </c>
      <c r="U75" s="26">
        <f>IF(TblPosCalcMain[[#This Row],[Salary Cost Yr1]]=0,0,ROUND(TblPosCalcMain[[#This Row],[Salary Cost Yr1]]*TblPosCalcMain[[#This Row],[Retirement Rate Yr1]],0))</f>
        <v>0</v>
      </c>
      <c r="V75" s="26">
        <f>IF(TblPosCalcMain[[#This Row],[Salary Cost Yr2]]=0,0,ROUND(TblPosCalcMain[[#This Row],[Salary Cost Yr2]]*TblPosCalcMain[[#This Row],[Retirement Rate Yr2]],0))</f>
        <v>0</v>
      </c>
      <c r="W75" s="26">
        <f>IF(TblPosCalcMain[[#This Row],[Salary Cost Yr1]]=0,0,ROUND(TblPosCalcMain[[#This Row],[Salary Cost Yr1]]*TblPosCalcMain[[#This Row],[Group Life Rate Yr1]],0))</f>
        <v>0</v>
      </c>
      <c r="X75" s="26">
        <f>IF(TblPosCalcMain[[#This Row],[Salary Cost Yr2]]=0,0,ROUND(TblPosCalcMain[[#This Row],[Salary Cost Yr2]]*TblPosCalcMain[[#This Row],[Group Life Rate Yr2]],0))</f>
        <v>0</v>
      </c>
      <c r="Y75" s="26">
        <f>IF(TblPosCalcMain[[#This Row],[Salary Cost Yr1]]=0,0,ROUND(TblPosCalcMain[[#This Row],[Salary Cost Yr1]]*TblPosCalcMain[[#This Row],[Retiree Health Cred Rate Yr1]],0))</f>
        <v>0</v>
      </c>
      <c r="Z75" s="26">
        <f>IF(TblPosCalcMain[[#This Row],[Salary Cost Yr2]]=0,0,ROUND(TblPosCalcMain[[#This Row],[Salary Cost Yr2]]*TblPosCalcMain[[#This Row],[Retiree Health Cred Rate Yr2]],0))</f>
        <v>0</v>
      </c>
      <c r="AA75" s="26">
        <f>IF(TblPosCalcMain[[#This Row],[Salary Cost Yr1]]=0,0,ROUND(TblPosCalcMain[[#This Row],[Salary Cost Yr1]]*TblPosCalcMain[[#This Row],[Disability Rate Yr1]],0))</f>
        <v>0</v>
      </c>
      <c r="AB75" s="26">
        <f>IF(TblPosCalcMain[[#This Row],[Salary Cost Yr2]]=0,0,ROUND(TblPosCalcMain[[#This Row],[Salary Cost Yr2]]*TblPosCalcMain[[#This Row],[Disability Rate Yr2]],0))</f>
        <v>0</v>
      </c>
      <c r="AC75" s="26">
        <f>IF(TblPosCalcMain[[#This Row],[Deferred Comp Participant?]]="Yes",ROUND((TblPosCalcMain[[#This Row],[Enter Pay Periods Year 1]]*TblPosCalcMain[[#This Row],[Deferred Comp Match  Per Pay Period Yr1]])*TblPosCalcMain[[#This Row],[Enter Position Count Year 1]],0),0)</f>
        <v>0</v>
      </c>
      <c r="AD75" s="26">
        <f>IF(TblPosCalcMain[[#This Row],[Deferred Comp Participant?]]="Yes",ROUND((TblPosCalcMain[[#This Row],[Enter Pay Periods Year 2]]*TblPosCalcMain[[#This Row],[Deferred Comp Match  Per Pay Period Yr2]])*TblPosCalcMain[[#This Row],[Enter Position Count Year 2]],0),0)</f>
        <v>0</v>
      </c>
      <c r="AE75" s="26">
        <f>IF(ISBLANK(TblPosCalcMain[[#This Row],[Select Health Plan]]),0,ROUND(((TblPosCalcMain[[#This Row],[Health Insurance Premium Yr1]]/24)*TblPosCalcMain[[#This Row],[Enter Pay Periods Year 1]])*TblPosCalcMain[[#This Row],[Enter Position Count Year 1]],0))</f>
        <v>0</v>
      </c>
      <c r="AF75" s="26">
        <f>IF(ISBLANK(TblPosCalcMain[[#This Row],[Select Health Plan]]),0,ROUND(((TblPosCalcMain[[#This Row],[Health Insurance Premium Yr2]]/24)*TblPosCalcMain[[#This Row],[Enter Pay Periods Year 2]])*TblPosCalcMain[[#This Row],[Enter Position Count Year 2]],0))</f>
        <v>0</v>
      </c>
      <c r="AG75"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75"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75"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75"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75" s="29" t="str">
        <f>IF(ISBLANK(TblPosCalcMain[[#This Row],[Select Salary Subobject]]),"",VLOOKUP(TblPosCalcMain[[#This Row],[Select Salary Subobject]],TblSalarySubobjects[],2,FALSE))</f>
        <v/>
      </c>
      <c r="AL75" s="29" t="str">
        <f>IF(ISBLANK(TblPosCalcMain[[#This Row],[Select Salary Subobject]]),"",VLOOKUP(TblPosCalcMain[[#This Row],[Select Salary Subobject]],TblSalarySubobjects[],4,FALSE))</f>
        <v/>
      </c>
      <c r="AM75" s="29" t="str">
        <f>IF(ISBLANK(TblPosCalcMain[[#This Row],[Select Salary Subobject]]),"",VLOOKUP(TblPosCalcMain[[#This Row],[Select Salary Subobject]],TblSalarySubobjects[],5,FALSE))</f>
        <v/>
      </c>
      <c r="AN75" s="29" t="str">
        <f>IF(ISBLANK(TblPosCalcMain[[#This Row],[Select Retirement System]]),"",VLOOKUP(TblPosCalcMain[[#This Row],[Select Retirement System]],TblRetirementOPEBs[],5,FALSE))</f>
        <v/>
      </c>
      <c r="AO75" s="30" t="str">
        <f>IF(ISBLANK(TblPosCalcMain[[#This Row],[Select Retirement System]]),"",VLOOKUP(TblPosCalcMain[[#This Row],[Select Retirement System]],TblRetirementOPEBs[],6,FALSE))</f>
        <v/>
      </c>
      <c r="AP75" s="30" t="str">
        <f>IF(ISBLANK(TblPosCalcMain[[#This Row],[Select Retirement System]]),"",VLOOKUP(TblPosCalcMain[[#This Row],[Select Retirement System]],TblRetirementOPEBs[],7,FALSE))</f>
        <v/>
      </c>
      <c r="AQ75" s="31" t="str">
        <f>IF(ISBLANK(TblPosCalcMain[[#This Row],[Select Retirement System]]),"",VLOOKUP(TblPosCalcMain[[#This Row],[Select Retirement System]],TblRetirementOPEBs[],8,FALSE))</f>
        <v/>
      </c>
      <c r="AR75" s="31" t="str">
        <f>IF(ISBLANK(TblPosCalcMain[[#This Row],[Select Retirement System]]),"",VLOOKUP(TblPosCalcMain[[#This Row],[Select Retirement System]],TblRetirementOPEBs[],9,FALSE))</f>
        <v/>
      </c>
      <c r="AS75" s="37" t="str">
        <f>IF(ISBLANK(TblPosCalcMain[[#This Row],[Select Retirement System]]),"",VLOOKUP(TblPosCalcMain[[#This Row],[Select Retirement System]],TblRetirementOPEBs[],10,FALSE))</f>
        <v/>
      </c>
      <c r="AT75" s="30" t="str">
        <f>IF(ISBLANK(TblPosCalcMain[[#This Row],[Select Retirement System]]),"",VLOOKUP(TblPosCalcMain[[#This Row],[Select Retirement System]],TblRetirementOPEBs[],11,FALSE))</f>
        <v/>
      </c>
      <c r="AU75" s="30" t="str">
        <f>IF(ISBLANK(TblPosCalcMain[[#This Row],[Select Retirement System]]),"",VLOOKUP(TblPosCalcMain[[#This Row],[Select Retirement System]],TblRetirementOPEBs[],12,FALSE))</f>
        <v/>
      </c>
      <c r="AV75" s="37" t="str">
        <f>IF(ISBLANK(TblPosCalcMain[[#This Row],[Select Retirement System]]),"",VLOOKUP(TblPosCalcMain[[#This Row],[Select Retirement System]],TblRetirementOPEBs[],2,FALSE))</f>
        <v/>
      </c>
      <c r="AW75" s="30" t="str">
        <f>IF(ISBLANK(TblPosCalcMain[[#This Row],[Select Retirement System]]),"",VLOOKUP(TblPosCalcMain[[#This Row],[Select Retirement System]],TblRetirementOPEBs[],3,FALSE))</f>
        <v/>
      </c>
      <c r="AX75" s="30" t="str">
        <f>IF(ISBLANK(TblPosCalcMain[[#This Row],[Select Retirement System]]),"",VLOOKUP(TblPosCalcMain[[#This Row],[Select Retirement System]],TblRetirementOPEBs[],4,FALSE))</f>
        <v/>
      </c>
      <c r="AY75" s="38" t="str">
        <f>IF(ISBLANK(TblPosCalcMain[[#This Row],[Select Retirement System]]),"",VLOOKUP(TblPosCalcMain[[#This Row],[Select Retirement System]],TblRetirementOPEBs[],13,FALSE))</f>
        <v/>
      </c>
      <c r="AZ75" s="39" t="str">
        <f>IF(ISBLANK(TblPosCalcMain[[#This Row],[Select Retirement System]]),"",VLOOKUP(TblPosCalcMain[[#This Row],[Select Retirement System]],TblRetirementOPEBs[],14,FALSE))</f>
        <v/>
      </c>
      <c r="BA75" s="39" t="str">
        <f>IF(ISBLANK(TblPosCalcMain[[#This Row],[Select Retirement System]]),"",VLOOKUP(TblPosCalcMain[[#This Row],[Select Retirement System]],TblRetirementOPEBs[],15,FALSE))</f>
        <v/>
      </c>
      <c r="BB75" s="38" t="str">
        <f>IF(ISBLANK(TblPosCalcMain[[#This Row],[Select Retirement System]]),"",VLOOKUP(TblPosCalcMain[[#This Row],[Select Retirement System]],TblRetirementOPEBs[],16,FALSE))</f>
        <v/>
      </c>
      <c r="BC75" s="39" t="str">
        <f>IF(ISBLANK(TblPosCalcMain[[#This Row],[Select Retirement System]]),"",VLOOKUP(TblPosCalcMain[[#This Row],[Select Retirement System]],TblRetirementOPEBs[],17,FALSE))</f>
        <v/>
      </c>
      <c r="BD75" s="39" t="str">
        <f>IF(ISBLANK(TblPosCalcMain[[#This Row],[Select Retirement System]]),"",VLOOKUP(TblPosCalcMain[[#This Row],[Select Retirement System]],TblRetirementOPEBs[],18,FALSE))</f>
        <v/>
      </c>
      <c r="BE75" s="38" t="str">
        <f>IF(ISBLANK(TblPosCalcMain[[#This Row],[Select Retirement System]]),"",VLOOKUP(TblPosCalcMain[[#This Row],[Select Retirement System]],TblRetirementOPEBs[],19,FALSE))</f>
        <v/>
      </c>
      <c r="BF75" s="39" t="str">
        <f>IF(ISBLANK(TblPosCalcMain[[#This Row],[Select Retirement System]]),"",VLOOKUP(TblPosCalcMain[[#This Row],[Select Retirement System]],TblRetirementOPEBs[],20,FALSE))</f>
        <v/>
      </c>
      <c r="BG75" s="39" t="str">
        <f>IF(ISBLANK(TblPosCalcMain[[#This Row],[Select Retirement System]]),"",VLOOKUP(TblPosCalcMain[[#This Row],[Select Retirement System]],TblRetirementOPEBs[],21,FALSE))</f>
        <v/>
      </c>
      <c r="BH75" s="29" t="str">
        <f>IF(ISBLANK(TblPosCalcMain[[#This Row],[Select Retirement System]]),"",VLOOKUP(TblPosCalcMain[[#This Row],[Select Retirement System]],TblRetirementOPEBs[],22,FALSE))</f>
        <v/>
      </c>
      <c r="BI75" s="31" t="str">
        <f>IF(ISBLANK(TblPosCalcMain[[#This Row],[Select Retirement System]]),"",VLOOKUP(TblPosCalcMain[[#This Row],[Select Retirement System]],TblRetirementOPEBs[],23,FALSE))</f>
        <v/>
      </c>
      <c r="BJ75" s="31" t="str">
        <f>IF(ISBLANK(TblPosCalcMain[[#This Row],[Select Retirement System]]),"",VLOOKUP(TblPosCalcMain[[#This Row],[Select Retirement System]],TblRetirementOPEBs[],24,FALSE))</f>
        <v/>
      </c>
      <c r="BK75" s="29" t="str">
        <f>IF(ISBLANK(TblPosCalcMain[[#This Row],[Select Health Plan]]),"",VLOOKUP(TblPosCalcMain[[#This Row],[Select Health Plan]],TblHealthPlans[],4,FALSE))</f>
        <v/>
      </c>
      <c r="BL75" s="26" t="str">
        <f>IF(ISBLANK(TblPosCalcMain[[#This Row],[Select Health Plan]]),"",VLOOKUP(TblPosCalcMain[[#This Row],[Select Health Plan]],TblHealthPlans[],5,FALSE))</f>
        <v/>
      </c>
      <c r="BM75" s="26" t="str">
        <f>IF(ISBLANK(TblPosCalcMain[[#This Row],[Select Health Plan]]),"",VLOOKUP(TblPosCalcMain[[#This Row],[Select Health Plan]],TblHealthPlans[],6,FALSE))</f>
        <v/>
      </c>
    </row>
    <row r="76" spans="3:65" x14ac:dyDescent="0.35">
      <c r="C76" s="9"/>
      <c r="D76" s="40"/>
      <c r="E76" s="40"/>
      <c r="F76" s="9"/>
      <c r="G76" s="9"/>
      <c r="H76" s="17"/>
      <c r="I76" s="26"/>
      <c r="J76" s="9"/>
      <c r="K76" s="17"/>
      <c r="L76" s="17"/>
      <c r="M76" s="25"/>
      <c r="N76" s="25"/>
      <c r="O76" s="26">
        <f>ROUND(TblPosCalcMain[[#This Row],[Enter Position Count Year 1]]*TblPosCalcMain[[#This Row],[Enter Annual Salary]]*(TblPosCalcMain[[#This Row],[Enter Pay Periods Year 1]]/24),0)</f>
        <v>0</v>
      </c>
      <c r="P76" s="26">
        <f>ROUND(TblPosCalcMain[[#This Row],[Enter Position Count Year 2]]*TblPosCalcMain[[#This Row],[Enter Annual Salary]]*(TblPosCalcMain[[#This Row],[Enter Pay Periods Year 2]]/24),0)</f>
        <v>0</v>
      </c>
      <c r="Q76"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76"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76" s="26">
        <f>IF(TblPosCalcMain[[#This Row],[Salary Cost Yr1]]=0,0,ROUND(TblPosCalcMain[[#This Row],[Salary Cost Yr1]]*TblPosCalcMain[[#This Row],[Medicare Rate Yr1]],0))</f>
        <v>0</v>
      </c>
      <c r="T76" s="26">
        <f>IF(TblPosCalcMain[[#This Row],[Salary Cost Yr2]]=0,0,ROUND(TblPosCalcMain[[#This Row],[Salary Cost Yr2]]*TblPosCalcMain[[#This Row],[Medicare Rate Yr2]],0))</f>
        <v>0</v>
      </c>
      <c r="U76" s="26">
        <f>IF(TblPosCalcMain[[#This Row],[Salary Cost Yr1]]=0,0,ROUND(TblPosCalcMain[[#This Row],[Salary Cost Yr1]]*TblPosCalcMain[[#This Row],[Retirement Rate Yr1]],0))</f>
        <v>0</v>
      </c>
      <c r="V76" s="26">
        <f>IF(TblPosCalcMain[[#This Row],[Salary Cost Yr2]]=0,0,ROUND(TblPosCalcMain[[#This Row],[Salary Cost Yr2]]*TblPosCalcMain[[#This Row],[Retirement Rate Yr2]],0))</f>
        <v>0</v>
      </c>
      <c r="W76" s="26">
        <f>IF(TblPosCalcMain[[#This Row],[Salary Cost Yr1]]=0,0,ROUND(TblPosCalcMain[[#This Row],[Salary Cost Yr1]]*TblPosCalcMain[[#This Row],[Group Life Rate Yr1]],0))</f>
        <v>0</v>
      </c>
      <c r="X76" s="26">
        <f>IF(TblPosCalcMain[[#This Row],[Salary Cost Yr2]]=0,0,ROUND(TblPosCalcMain[[#This Row],[Salary Cost Yr2]]*TblPosCalcMain[[#This Row],[Group Life Rate Yr2]],0))</f>
        <v>0</v>
      </c>
      <c r="Y76" s="26">
        <f>IF(TblPosCalcMain[[#This Row],[Salary Cost Yr1]]=0,0,ROUND(TblPosCalcMain[[#This Row],[Salary Cost Yr1]]*TblPosCalcMain[[#This Row],[Retiree Health Cred Rate Yr1]],0))</f>
        <v>0</v>
      </c>
      <c r="Z76" s="26">
        <f>IF(TblPosCalcMain[[#This Row],[Salary Cost Yr2]]=0,0,ROUND(TblPosCalcMain[[#This Row],[Salary Cost Yr2]]*TblPosCalcMain[[#This Row],[Retiree Health Cred Rate Yr2]],0))</f>
        <v>0</v>
      </c>
      <c r="AA76" s="26">
        <f>IF(TblPosCalcMain[[#This Row],[Salary Cost Yr1]]=0,0,ROUND(TblPosCalcMain[[#This Row],[Salary Cost Yr1]]*TblPosCalcMain[[#This Row],[Disability Rate Yr1]],0))</f>
        <v>0</v>
      </c>
      <c r="AB76" s="26">
        <f>IF(TblPosCalcMain[[#This Row],[Salary Cost Yr2]]=0,0,ROUND(TblPosCalcMain[[#This Row],[Salary Cost Yr2]]*TblPosCalcMain[[#This Row],[Disability Rate Yr2]],0))</f>
        <v>0</v>
      </c>
      <c r="AC76" s="26">
        <f>IF(TblPosCalcMain[[#This Row],[Deferred Comp Participant?]]="Yes",ROUND((TblPosCalcMain[[#This Row],[Enter Pay Periods Year 1]]*TblPosCalcMain[[#This Row],[Deferred Comp Match  Per Pay Period Yr1]])*TblPosCalcMain[[#This Row],[Enter Position Count Year 1]],0),0)</f>
        <v>0</v>
      </c>
      <c r="AD76" s="26">
        <f>IF(TblPosCalcMain[[#This Row],[Deferred Comp Participant?]]="Yes",ROUND((TblPosCalcMain[[#This Row],[Enter Pay Periods Year 2]]*TblPosCalcMain[[#This Row],[Deferred Comp Match  Per Pay Period Yr2]])*TblPosCalcMain[[#This Row],[Enter Position Count Year 2]],0),0)</f>
        <v>0</v>
      </c>
      <c r="AE76" s="26">
        <f>IF(ISBLANK(TblPosCalcMain[[#This Row],[Select Health Plan]]),0,ROUND(((TblPosCalcMain[[#This Row],[Health Insurance Premium Yr1]]/24)*TblPosCalcMain[[#This Row],[Enter Pay Periods Year 1]])*TblPosCalcMain[[#This Row],[Enter Position Count Year 1]],0))</f>
        <v>0</v>
      </c>
      <c r="AF76" s="26">
        <f>IF(ISBLANK(TblPosCalcMain[[#This Row],[Select Health Plan]]),0,ROUND(((TblPosCalcMain[[#This Row],[Health Insurance Premium Yr2]]/24)*TblPosCalcMain[[#This Row],[Enter Pay Periods Year 2]])*TblPosCalcMain[[#This Row],[Enter Position Count Year 2]],0))</f>
        <v>0</v>
      </c>
      <c r="AG76"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76"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76"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76"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76" s="29" t="str">
        <f>IF(ISBLANK(TblPosCalcMain[[#This Row],[Select Salary Subobject]]),"",VLOOKUP(TblPosCalcMain[[#This Row],[Select Salary Subobject]],TblSalarySubobjects[],2,FALSE))</f>
        <v/>
      </c>
      <c r="AL76" s="29" t="str">
        <f>IF(ISBLANK(TblPosCalcMain[[#This Row],[Select Salary Subobject]]),"",VLOOKUP(TblPosCalcMain[[#This Row],[Select Salary Subobject]],TblSalarySubobjects[],4,FALSE))</f>
        <v/>
      </c>
      <c r="AM76" s="29" t="str">
        <f>IF(ISBLANK(TblPosCalcMain[[#This Row],[Select Salary Subobject]]),"",VLOOKUP(TblPosCalcMain[[#This Row],[Select Salary Subobject]],TblSalarySubobjects[],5,FALSE))</f>
        <v/>
      </c>
      <c r="AN76" s="29" t="str">
        <f>IF(ISBLANK(TblPosCalcMain[[#This Row],[Select Retirement System]]),"",VLOOKUP(TblPosCalcMain[[#This Row],[Select Retirement System]],TblRetirementOPEBs[],5,FALSE))</f>
        <v/>
      </c>
      <c r="AO76" s="30" t="str">
        <f>IF(ISBLANK(TblPosCalcMain[[#This Row],[Select Retirement System]]),"",VLOOKUP(TblPosCalcMain[[#This Row],[Select Retirement System]],TblRetirementOPEBs[],6,FALSE))</f>
        <v/>
      </c>
      <c r="AP76" s="30" t="str">
        <f>IF(ISBLANK(TblPosCalcMain[[#This Row],[Select Retirement System]]),"",VLOOKUP(TblPosCalcMain[[#This Row],[Select Retirement System]],TblRetirementOPEBs[],7,FALSE))</f>
        <v/>
      </c>
      <c r="AQ76" s="31" t="str">
        <f>IF(ISBLANK(TblPosCalcMain[[#This Row],[Select Retirement System]]),"",VLOOKUP(TblPosCalcMain[[#This Row],[Select Retirement System]],TblRetirementOPEBs[],8,FALSE))</f>
        <v/>
      </c>
      <c r="AR76" s="31" t="str">
        <f>IF(ISBLANK(TblPosCalcMain[[#This Row],[Select Retirement System]]),"",VLOOKUP(TblPosCalcMain[[#This Row],[Select Retirement System]],TblRetirementOPEBs[],9,FALSE))</f>
        <v/>
      </c>
      <c r="AS76" s="37" t="str">
        <f>IF(ISBLANK(TblPosCalcMain[[#This Row],[Select Retirement System]]),"",VLOOKUP(TblPosCalcMain[[#This Row],[Select Retirement System]],TblRetirementOPEBs[],10,FALSE))</f>
        <v/>
      </c>
      <c r="AT76" s="30" t="str">
        <f>IF(ISBLANK(TblPosCalcMain[[#This Row],[Select Retirement System]]),"",VLOOKUP(TblPosCalcMain[[#This Row],[Select Retirement System]],TblRetirementOPEBs[],11,FALSE))</f>
        <v/>
      </c>
      <c r="AU76" s="30" t="str">
        <f>IF(ISBLANK(TblPosCalcMain[[#This Row],[Select Retirement System]]),"",VLOOKUP(TblPosCalcMain[[#This Row],[Select Retirement System]],TblRetirementOPEBs[],12,FALSE))</f>
        <v/>
      </c>
      <c r="AV76" s="37" t="str">
        <f>IF(ISBLANK(TblPosCalcMain[[#This Row],[Select Retirement System]]),"",VLOOKUP(TblPosCalcMain[[#This Row],[Select Retirement System]],TblRetirementOPEBs[],2,FALSE))</f>
        <v/>
      </c>
      <c r="AW76" s="30" t="str">
        <f>IF(ISBLANK(TblPosCalcMain[[#This Row],[Select Retirement System]]),"",VLOOKUP(TblPosCalcMain[[#This Row],[Select Retirement System]],TblRetirementOPEBs[],3,FALSE))</f>
        <v/>
      </c>
      <c r="AX76" s="30" t="str">
        <f>IF(ISBLANK(TblPosCalcMain[[#This Row],[Select Retirement System]]),"",VLOOKUP(TblPosCalcMain[[#This Row],[Select Retirement System]],TblRetirementOPEBs[],4,FALSE))</f>
        <v/>
      </c>
      <c r="AY76" s="38" t="str">
        <f>IF(ISBLANK(TblPosCalcMain[[#This Row],[Select Retirement System]]),"",VLOOKUP(TblPosCalcMain[[#This Row],[Select Retirement System]],TblRetirementOPEBs[],13,FALSE))</f>
        <v/>
      </c>
      <c r="AZ76" s="39" t="str">
        <f>IF(ISBLANK(TblPosCalcMain[[#This Row],[Select Retirement System]]),"",VLOOKUP(TblPosCalcMain[[#This Row],[Select Retirement System]],TblRetirementOPEBs[],14,FALSE))</f>
        <v/>
      </c>
      <c r="BA76" s="39" t="str">
        <f>IF(ISBLANK(TblPosCalcMain[[#This Row],[Select Retirement System]]),"",VLOOKUP(TblPosCalcMain[[#This Row],[Select Retirement System]],TblRetirementOPEBs[],15,FALSE))</f>
        <v/>
      </c>
      <c r="BB76" s="38" t="str">
        <f>IF(ISBLANK(TblPosCalcMain[[#This Row],[Select Retirement System]]),"",VLOOKUP(TblPosCalcMain[[#This Row],[Select Retirement System]],TblRetirementOPEBs[],16,FALSE))</f>
        <v/>
      </c>
      <c r="BC76" s="39" t="str">
        <f>IF(ISBLANK(TblPosCalcMain[[#This Row],[Select Retirement System]]),"",VLOOKUP(TblPosCalcMain[[#This Row],[Select Retirement System]],TblRetirementOPEBs[],17,FALSE))</f>
        <v/>
      </c>
      <c r="BD76" s="39" t="str">
        <f>IF(ISBLANK(TblPosCalcMain[[#This Row],[Select Retirement System]]),"",VLOOKUP(TblPosCalcMain[[#This Row],[Select Retirement System]],TblRetirementOPEBs[],18,FALSE))</f>
        <v/>
      </c>
      <c r="BE76" s="38" t="str">
        <f>IF(ISBLANK(TblPosCalcMain[[#This Row],[Select Retirement System]]),"",VLOOKUP(TblPosCalcMain[[#This Row],[Select Retirement System]],TblRetirementOPEBs[],19,FALSE))</f>
        <v/>
      </c>
      <c r="BF76" s="39" t="str">
        <f>IF(ISBLANK(TblPosCalcMain[[#This Row],[Select Retirement System]]),"",VLOOKUP(TblPosCalcMain[[#This Row],[Select Retirement System]],TblRetirementOPEBs[],20,FALSE))</f>
        <v/>
      </c>
      <c r="BG76" s="39" t="str">
        <f>IF(ISBLANK(TblPosCalcMain[[#This Row],[Select Retirement System]]),"",VLOOKUP(TblPosCalcMain[[#This Row],[Select Retirement System]],TblRetirementOPEBs[],21,FALSE))</f>
        <v/>
      </c>
      <c r="BH76" s="29" t="str">
        <f>IF(ISBLANK(TblPosCalcMain[[#This Row],[Select Retirement System]]),"",VLOOKUP(TblPosCalcMain[[#This Row],[Select Retirement System]],TblRetirementOPEBs[],22,FALSE))</f>
        <v/>
      </c>
      <c r="BI76" s="31" t="str">
        <f>IF(ISBLANK(TblPosCalcMain[[#This Row],[Select Retirement System]]),"",VLOOKUP(TblPosCalcMain[[#This Row],[Select Retirement System]],TblRetirementOPEBs[],23,FALSE))</f>
        <v/>
      </c>
      <c r="BJ76" s="31" t="str">
        <f>IF(ISBLANK(TblPosCalcMain[[#This Row],[Select Retirement System]]),"",VLOOKUP(TblPosCalcMain[[#This Row],[Select Retirement System]],TblRetirementOPEBs[],24,FALSE))</f>
        <v/>
      </c>
      <c r="BK76" s="29" t="str">
        <f>IF(ISBLANK(TblPosCalcMain[[#This Row],[Select Health Plan]]),"",VLOOKUP(TblPosCalcMain[[#This Row],[Select Health Plan]],TblHealthPlans[],4,FALSE))</f>
        <v/>
      </c>
      <c r="BL76" s="26" t="str">
        <f>IF(ISBLANK(TblPosCalcMain[[#This Row],[Select Health Plan]]),"",VLOOKUP(TblPosCalcMain[[#This Row],[Select Health Plan]],TblHealthPlans[],5,FALSE))</f>
        <v/>
      </c>
      <c r="BM76" s="26" t="str">
        <f>IF(ISBLANK(TblPosCalcMain[[#This Row],[Select Health Plan]]),"",VLOOKUP(TblPosCalcMain[[#This Row],[Select Health Plan]],TblHealthPlans[],6,FALSE))</f>
        <v/>
      </c>
    </row>
    <row r="77" spans="3:65" x14ac:dyDescent="0.35">
      <c r="C77" s="9"/>
      <c r="D77" s="40"/>
      <c r="E77" s="40"/>
      <c r="F77" s="9"/>
      <c r="G77" s="9"/>
      <c r="H77" s="17"/>
      <c r="I77" s="26"/>
      <c r="J77" s="9"/>
      <c r="K77" s="17"/>
      <c r="L77" s="17"/>
      <c r="M77" s="25"/>
      <c r="N77" s="25"/>
      <c r="O77" s="26">
        <f>ROUND(TblPosCalcMain[[#This Row],[Enter Position Count Year 1]]*TblPosCalcMain[[#This Row],[Enter Annual Salary]]*(TblPosCalcMain[[#This Row],[Enter Pay Periods Year 1]]/24),0)</f>
        <v>0</v>
      </c>
      <c r="P77" s="26">
        <f>ROUND(TblPosCalcMain[[#This Row],[Enter Position Count Year 2]]*TblPosCalcMain[[#This Row],[Enter Annual Salary]]*(TblPosCalcMain[[#This Row],[Enter Pay Periods Year 2]]/24),0)</f>
        <v>0</v>
      </c>
      <c r="Q77"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77"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77" s="26">
        <f>IF(TblPosCalcMain[[#This Row],[Salary Cost Yr1]]=0,0,ROUND(TblPosCalcMain[[#This Row],[Salary Cost Yr1]]*TblPosCalcMain[[#This Row],[Medicare Rate Yr1]],0))</f>
        <v>0</v>
      </c>
      <c r="T77" s="26">
        <f>IF(TblPosCalcMain[[#This Row],[Salary Cost Yr2]]=0,0,ROUND(TblPosCalcMain[[#This Row],[Salary Cost Yr2]]*TblPosCalcMain[[#This Row],[Medicare Rate Yr2]],0))</f>
        <v>0</v>
      </c>
      <c r="U77" s="26">
        <f>IF(TblPosCalcMain[[#This Row],[Salary Cost Yr1]]=0,0,ROUND(TblPosCalcMain[[#This Row],[Salary Cost Yr1]]*TblPosCalcMain[[#This Row],[Retirement Rate Yr1]],0))</f>
        <v>0</v>
      </c>
      <c r="V77" s="26">
        <f>IF(TblPosCalcMain[[#This Row],[Salary Cost Yr2]]=0,0,ROUND(TblPosCalcMain[[#This Row],[Salary Cost Yr2]]*TblPosCalcMain[[#This Row],[Retirement Rate Yr2]],0))</f>
        <v>0</v>
      </c>
      <c r="W77" s="26">
        <f>IF(TblPosCalcMain[[#This Row],[Salary Cost Yr1]]=0,0,ROUND(TblPosCalcMain[[#This Row],[Salary Cost Yr1]]*TblPosCalcMain[[#This Row],[Group Life Rate Yr1]],0))</f>
        <v>0</v>
      </c>
      <c r="X77" s="26">
        <f>IF(TblPosCalcMain[[#This Row],[Salary Cost Yr2]]=0,0,ROUND(TblPosCalcMain[[#This Row],[Salary Cost Yr2]]*TblPosCalcMain[[#This Row],[Group Life Rate Yr2]],0))</f>
        <v>0</v>
      </c>
      <c r="Y77" s="26">
        <f>IF(TblPosCalcMain[[#This Row],[Salary Cost Yr1]]=0,0,ROUND(TblPosCalcMain[[#This Row],[Salary Cost Yr1]]*TblPosCalcMain[[#This Row],[Retiree Health Cred Rate Yr1]],0))</f>
        <v>0</v>
      </c>
      <c r="Z77" s="26">
        <f>IF(TblPosCalcMain[[#This Row],[Salary Cost Yr2]]=0,0,ROUND(TblPosCalcMain[[#This Row],[Salary Cost Yr2]]*TblPosCalcMain[[#This Row],[Retiree Health Cred Rate Yr2]],0))</f>
        <v>0</v>
      </c>
      <c r="AA77" s="26">
        <f>IF(TblPosCalcMain[[#This Row],[Salary Cost Yr1]]=0,0,ROUND(TblPosCalcMain[[#This Row],[Salary Cost Yr1]]*TblPosCalcMain[[#This Row],[Disability Rate Yr1]],0))</f>
        <v>0</v>
      </c>
      <c r="AB77" s="26">
        <f>IF(TblPosCalcMain[[#This Row],[Salary Cost Yr2]]=0,0,ROUND(TblPosCalcMain[[#This Row],[Salary Cost Yr2]]*TblPosCalcMain[[#This Row],[Disability Rate Yr2]],0))</f>
        <v>0</v>
      </c>
      <c r="AC77" s="26">
        <f>IF(TblPosCalcMain[[#This Row],[Deferred Comp Participant?]]="Yes",ROUND((TblPosCalcMain[[#This Row],[Enter Pay Periods Year 1]]*TblPosCalcMain[[#This Row],[Deferred Comp Match  Per Pay Period Yr1]])*TblPosCalcMain[[#This Row],[Enter Position Count Year 1]],0),0)</f>
        <v>0</v>
      </c>
      <c r="AD77" s="26">
        <f>IF(TblPosCalcMain[[#This Row],[Deferred Comp Participant?]]="Yes",ROUND((TblPosCalcMain[[#This Row],[Enter Pay Periods Year 2]]*TblPosCalcMain[[#This Row],[Deferred Comp Match  Per Pay Period Yr2]])*TblPosCalcMain[[#This Row],[Enter Position Count Year 2]],0),0)</f>
        <v>0</v>
      </c>
      <c r="AE77" s="26">
        <f>IF(ISBLANK(TblPosCalcMain[[#This Row],[Select Health Plan]]),0,ROUND(((TblPosCalcMain[[#This Row],[Health Insurance Premium Yr1]]/24)*TblPosCalcMain[[#This Row],[Enter Pay Periods Year 1]])*TblPosCalcMain[[#This Row],[Enter Position Count Year 1]],0))</f>
        <v>0</v>
      </c>
      <c r="AF77" s="26">
        <f>IF(ISBLANK(TblPosCalcMain[[#This Row],[Select Health Plan]]),0,ROUND(((TblPosCalcMain[[#This Row],[Health Insurance Premium Yr2]]/24)*TblPosCalcMain[[#This Row],[Enter Pay Periods Year 2]])*TblPosCalcMain[[#This Row],[Enter Position Count Year 2]],0))</f>
        <v>0</v>
      </c>
      <c r="AG77"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77"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77"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77"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77" s="29" t="str">
        <f>IF(ISBLANK(TblPosCalcMain[[#This Row],[Select Salary Subobject]]),"",VLOOKUP(TblPosCalcMain[[#This Row],[Select Salary Subobject]],TblSalarySubobjects[],2,FALSE))</f>
        <v/>
      </c>
      <c r="AL77" s="29" t="str">
        <f>IF(ISBLANK(TblPosCalcMain[[#This Row],[Select Salary Subobject]]),"",VLOOKUP(TblPosCalcMain[[#This Row],[Select Salary Subobject]],TblSalarySubobjects[],4,FALSE))</f>
        <v/>
      </c>
      <c r="AM77" s="29" t="str">
        <f>IF(ISBLANK(TblPosCalcMain[[#This Row],[Select Salary Subobject]]),"",VLOOKUP(TblPosCalcMain[[#This Row],[Select Salary Subobject]],TblSalarySubobjects[],5,FALSE))</f>
        <v/>
      </c>
      <c r="AN77" s="29" t="str">
        <f>IF(ISBLANK(TblPosCalcMain[[#This Row],[Select Retirement System]]),"",VLOOKUP(TblPosCalcMain[[#This Row],[Select Retirement System]],TblRetirementOPEBs[],5,FALSE))</f>
        <v/>
      </c>
      <c r="AO77" s="30" t="str">
        <f>IF(ISBLANK(TblPosCalcMain[[#This Row],[Select Retirement System]]),"",VLOOKUP(TblPosCalcMain[[#This Row],[Select Retirement System]],TblRetirementOPEBs[],6,FALSE))</f>
        <v/>
      </c>
      <c r="AP77" s="30" t="str">
        <f>IF(ISBLANK(TblPosCalcMain[[#This Row],[Select Retirement System]]),"",VLOOKUP(TblPosCalcMain[[#This Row],[Select Retirement System]],TblRetirementOPEBs[],7,FALSE))</f>
        <v/>
      </c>
      <c r="AQ77" s="31" t="str">
        <f>IF(ISBLANK(TblPosCalcMain[[#This Row],[Select Retirement System]]),"",VLOOKUP(TblPosCalcMain[[#This Row],[Select Retirement System]],TblRetirementOPEBs[],8,FALSE))</f>
        <v/>
      </c>
      <c r="AR77" s="31" t="str">
        <f>IF(ISBLANK(TblPosCalcMain[[#This Row],[Select Retirement System]]),"",VLOOKUP(TblPosCalcMain[[#This Row],[Select Retirement System]],TblRetirementOPEBs[],9,FALSE))</f>
        <v/>
      </c>
      <c r="AS77" s="37" t="str">
        <f>IF(ISBLANK(TblPosCalcMain[[#This Row],[Select Retirement System]]),"",VLOOKUP(TblPosCalcMain[[#This Row],[Select Retirement System]],TblRetirementOPEBs[],10,FALSE))</f>
        <v/>
      </c>
      <c r="AT77" s="30" t="str">
        <f>IF(ISBLANK(TblPosCalcMain[[#This Row],[Select Retirement System]]),"",VLOOKUP(TblPosCalcMain[[#This Row],[Select Retirement System]],TblRetirementOPEBs[],11,FALSE))</f>
        <v/>
      </c>
      <c r="AU77" s="30" t="str">
        <f>IF(ISBLANK(TblPosCalcMain[[#This Row],[Select Retirement System]]),"",VLOOKUP(TblPosCalcMain[[#This Row],[Select Retirement System]],TblRetirementOPEBs[],12,FALSE))</f>
        <v/>
      </c>
      <c r="AV77" s="37" t="str">
        <f>IF(ISBLANK(TblPosCalcMain[[#This Row],[Select Retirement System]]),"",VLOOKUP(TblPosCalcMain[[#This Row],[Select Retirement System]],TblRetirementOPEBs[],2,FALSE))</f>
        <v/>
      </c>
      <c r="AW77" s="30" t="str">
        <f>IF(ISBLANK(TblPosCalcMain[[#This Row],[Select Retirement System]]),"",VLOOKUP(TblPosCalcMain[[#This Row],[Select Retirement System]],TblRetirementOPEBs[],3,FALSE))</f>
        <v/>
      </c>
      <c r="AX77" s="30" t="str">
        <f>IF(ISBLANK(TblPosCalcMain[[#This Row],[Select Retirement System]]),"",VLOOKUP(TblPosCalcMain[[#This Row],[Select Retirement System]],TblRetirementOPEBs[],4,FALSE))</f>
        <v/>
      </c>
      <c r="AY77" s="38" t="str">
        <f>IF(ISBLANK(TblPosCalcMain[[#This Row],[Select Retirement System]]),"",VLOOKUP(TblPosCalcMain[[#This Row],[Select Retirement System]],TblRetirementOPEBs[],13,FALSE))</f>
        <v/>
      </c>
      <c r="AZ77" s="39" t="str">
        <f>IF(ISBLANK(TblPosCalcMain[[#This Row],[Select Retirement System]]),"",VLOOKUP(TblPosCalcMain[[#This Row],[Select Retirement System]],TblRetirementOPEBs[],14,FALSE))</f>
        <v/>
      </c>
      <c r="BA77" s="39" t="str">
        <f>IF(ISBLANK(TblPosCalcMain[[#This Row],[Select Retirement System]]),"",VLOOKUP(TblPosCalcMain[[#This Row],[Select Retirement System]],TblRetirementOPEBs[],15,FALSE))</f>
        <v/>
      </c>
      <c r="BB77" s="38" t="str">
        <f>IF(ISBLANK(TblPosCalcMain[[#This Row],[Select Retirement System]]),"",VLOOKUP(TblPosCalcMain[[#This Row],[Select Retirement System]],TblRetirementOPEBs[],16,FALSE))</f>
        <v/>
      </c>
      <c r="BC77" s="39" t="str">
        <f>IF(ISBLANK(TblPosCalcMain[[#This Row],[Select Retirement System]]),"",VLOOKUP(TblPosCalcMain[[#This Row],[Select Retirement System]],TblRetirementOPEBs[],17,FALSE))</f>
        <v/>
      </c>
      <c r="BD77" s="39" t="str">
        <f>IF(ISBLANK(TblPosCalcMain[[#This Row],[Select Retirement System]]),"",VLOOKUP(TblPosCalcMain[[#This Row],[Select Retirement System]],TblRetirementOPEBs[],18,FALSE))</f>
        <v/>
      </c>
      <c r="BE77" s="38" t="str">
        <f>IF(ISBLANK(TblPosCalcMain[[#This Row],[Select Retirement System]]),"",VLOOKUP(TblPosCalcMain[[#This Row],[Select Retirement System]],TblRetirementOPEBs[],19,FALSE))</f>
        <v/>
      </c>
      <c r="BF77" s="39" t="str">
        <f>IF(ISBLANK(TblPosCalcMain[[#This Row],[Select Retirement System]]),"",VLOOKUP(TblPosCalcMain[[#This Row],[Select Retirement System]],TblRetirementOPEBs[],20,FALSE))</f>
        <v/>
      </c>
      <c r="BG77" s="39" t="str">
        <f>IF(ISBLANK(TblPosCalcMain[[#This Row],[Select Retirement System]]),"",VLOOKUP(TblPosCalcMain[[#This Row],[Select Retirement System]],TblRetirementOPEBs[],21,FALSE))</f>
        <v/>
      </c>
      <c r="BH77" s="29" t="str">
        <f>IF(ISBLANK(TblPosCalcMain[[#This Row],[Select Retirement System]]),"",VLOOKUP(TblPosCalcMain[[#This Row],[Select Retirement System]],TblRetirementOPEBs[],22,FALSE))</f>
        <v/>
      </c>
      <c r="BI77" s="31" t="str">
        <f>IF(ISBLANK(TblPosCalcMain[[#This Row],[Select Retirement System]]),"",VLOOKUP(TblPosCalcMain[[#This Row],[Select Retirement System]],TblRetirementOPEBs[],23,FALSE))</f>
        <v/>
      </c>
      <c r="BJ77" s="31" t="str">
        <f>IF(ISBLANK(TblPosCalcMain[[#This Row],[Select Retirement System]]),"",VLOOKUP(TblPosCalcMain[[#This Row],[Select Retirement System]],TblRetirementOPEBs[],24,FALSE))</f>
        <v/>
      </c>
      <c r="BK77" s="29" t="str">
        <f>IF(ISBLANK(TblPosCalcMain[[#This Row],[Select Health Plan]]),"",VLOOKUP(TblPosCalcMain[[#This Row],[Select Health Plan]],TblHealthPlans[],4,FALSE))</f>
        <v/>
      </c>
      <c r="BL77" s="26" t="str">
        <f>IF(ISBLANK(TblPosCalcMain[[#This Row],[Select Health Plan]]),"",VLOOKUP(TblPosCalcMain[[#This Row],[Select Health Plan]],TblHealthPlans[],5,FALSE))</f>
        <v/>
      </c>
      <c r="BM77" s="26" t="str">
        <f>IF(ISBLANK(TblPosCalcMain[[#This Row],[Select Health Plan]]),"",VLOOKUP(TblPosCalcMain[[#This Row],[Select Health Plan]],TblHealthPlans[],6,FALSE))</f>
        <v/>
      </c>
    </row>
    <row r="78" spans="3:65" x14ac:dyDescent="0.35">
      <c r="C78" s="9"/>
      <c r="D78" s="40"/>
      <c r="E78" s="40"/>
      <c r="F78" s="9"/>
      <c r="G78" s="9"/>
      <c r="H78" s="17"/>
      <c r="I78" s="26"/>
      <c r="J78" s="9"/>
      <c r="K78" s="17"/>
      <c r="L78" s="17"/>
      <c r="M78" s="25"/>
      <c r="N78" s="25"/>
      <c r="O78" s="26">
        <f>ROUND(TblPosCalcMain[[#This Row],[Enter Position Count Year 1]]*TblPosCalcMain[[#This Row],[Enter Annual Salary]]*(TblPosCalcMain[[#This Row],[Enter Pay Periods Year 1]]/24),0)</f>
        <v>0</v>
      </c>
      <c r="P78" s="26">
        <f>ROUND(TblPosCalcMain[[#This Row],[Enter Position Count Year 2]]*TblPosCalcMain[[#This Row],[Enter Annual Salary]]*(TblPosCalcMain[[#This Row],[Enter Pay Periods Year 2]]/24),0)</f>
        <v>0</v>
      </c>
      <c r="Q78"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78"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78" s="26">
        <f>IF(TblPosCalcMain[[#This Row],[Salary Cost Yr1]]=0,0,ROUND(TblPosCalcMain[[#This Row],[Salary Cost Yr1]]*TblPosCalcMain[[#This Row],[Medicare Rate Yr1]],0))</f>
        <v>0</v>
      </c>
      <c r="T78" s="26">
        <f>IF(TblPosCalcMain[[#This Row],[Salary Cost Yr2]]=0,0,ROUND(TblPosCalcMain[[#This Row],[Salary Cost Yr2]]*TblPosCalcMain[[#This Row],[Medicare Rate Yr2]],0))</f>
        <v>0</v>
      </c>
      <c r="U78" s="26">
        <f>IF(TblPosCalcMain[[#This Row],[Salary Cost Yr1]]=0,0,ROUND(TblPosCalcMain[[#This Row],[Salary Cost Yr1]]*TblPosCalcMain[[#This Row],[Retirement Rate Yr1]],0))</f>
        <v>0</v>
      </c>
      <c r="V78" s="26">
        <f>IF(TblPosCalcMain[[#This Row],[Salary Cost Yr2]]=0,0,ROUND(TblPosCalcMain[[#This Row],[Salary Cost Yr2]]*TblPosCalcMain[[#This Row],[Retirement Rate Yr2]],0))</f>
        <v>0</v>
      </c>
      <c r="W78" s="26">
        <f>IF(TblPosCalcMain[[#This Row],[Salary Cost Yr1]]=0,0,ROUND(TblPosCalcMain[[#This Row],[Salary Cost Yr1]]*TblPosCalcMain[[#This Row],[Group Life Rate Yr1]],0))</f>
        <v>0</v>
      </c>
      <c r="X78" s="26">
        <f>IF(TblPosCalcMain[[#This Row],[Salary Cost Yr2]]=0,0,ROUND(TblPosCalcMain[[#This Row],[Salary Cost Yr2]]*TblPosCalcMain[[#This Row],[Group Life Rate Yr2]],0))</f>
        <v>0</v>
      </c>
      <c r="Y78" s="26">
        <f>IF(TblPosCalcMain[[#This Row],[Salary Cost Yr1]]=0,0,ROUND(TblPosCalcMain[[#This Row],[Salary Cost Yr1]]*TblPosCalcMain[[#This Row],[Retiree Health Cred Rate Yr1]],0))</f>
        <v>0</v>
      </c>
      <c r="Z78" s="26">
        <f>IF(TblPosCalcMain[[#This Row],[Salary Cost Yr2]]=0,0,ROUND(TblPosCalcMain[[#This Row],[Salary Cost Yr2]]*TblPosCalcMain[[#This Row],[Retiree Health Cred Rate Yr2]],0))</f>
        <v>0</v>
      </c>
      <c r="AA78" s="26">
        <f>IF(TblPosCalcMain[[#This Row],[Salary Cost Yr1]]=0,0,ROUND(TblPosCalcMain[[#This Row],[Salary Cost Yr1]]*TblPosCalcMain[[#This Row],[Disability Rate Yr1]],0))</f>
        <v>0</v>
      </c>
      <c r="AB78" s="26">
        <f>IF(TblPosCalcMain[[#This Row],[Salary Cost Yr2]]=0,0,ROUND(TblPosCalcMain[[#This Row],[Salary Cost Yr2]]*TblPosCalcMain[[#This Row],[Disability Rate Yr2]],0))</f>
        <v>0</v>
      </c>
      <c r="AC78" s="26">
        <f>IF(TblPosCalcMain[[#This Row],[Deferred Comp Participant?]]="Yes",ROUND((TblPosCalcMain[[#This Row],[Enter Pay Periods Year 1]]*TblPosCalcMain[[#This Row],[Deferred Comp Match  Per Pay Period Yr1]])*TblPosCalcMain[[#This Row],[Enter Position Count Year 1]],0),0)</f>
        <v>0</v>
      </c>
      <c r="AD78" s="26">
        <f>IF(TblPosCalcMain[[#This Row],[Deferred Comp Participant?]]="Yes",ROUND((TblPosCalcMain[[#This Row],[Enter Pay Periods Year 2]]*TblPosCalcMain[[#This Row],[Deferred Comp Match  Per Pay Period Yr2]])*TblPosCalcMain[[#This Row],[Enter Position Count Year 2]],0),0)</f>
        <v>0</v>
      </c>
      <c r="AE78" s="26">
        <f>IF(ISBLANK(TblPosCalcMain[[#This Row],[Select Health Plan]]),0,ROUND(((TblPosCalcMain[[#This Row],[Health Insurance Premium Yr1]]/24)*TblPosCalcMain[[#This Row],[Enter Pay Periods Year 1]])*TblPosCalcMain[[#This Row],[Enter Position Count Year 1]],0))</f>
        <v>0</v>
      </c>
      <c r="AF78" s="26">
        <f>IF(ISBLANK(TblPosCalcMain[[#This Row],[Select Health Plan]]),0,ROUND(((TblPosCalcMain[[#This Row],[Health Insurance Premium Yr2]]/24)*TblPosCalcMain[[#This Row],[Enter Pay Periods Year 2]])*TblPosCalcMain[[#This Row],[Enter Position Count Year 2]],0))</f>
        <v>0</v>
      </c>
      <c r="AG78"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78"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78"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78"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78" s="29" t="str">
        <f>IF(ISBLANK(TblPosCalcMain[[#This Row],[Select Salary Subobject]]),"",VLOOKUP(TblPosCalcMain[[#This Row],[Select Salary Subobject]],TblSalarySubobjects[],2,FALSE))</f>
        <v/>
      </c>
      <c r="AL78" s="29" t="str">
        <f>IF(ISBLANK(TblPosCalcMain[[#This Row],[Select Salary Subobject]]),"",VLOOKUP(TblPosCalcMain[[#This Row],[Select Salary Subobject]],TblSalarySubobjects[],4,FALSE))</f>
        <v/>
      </c>
      <c r="AM78" s="29" t="str">
        <f>IF(ISBLANK(TblPosCalcMain[[#This Row],[Select Salary Subobject]]),"",VLOOKUP(TblPosCalcMain[[#This Row],[Select Salary Subobject]],TblSalarySubobjects[],5,FALSE))</f>
        <v/>
      </c>
      <c r="AN78" s="29" t="str">
        <f>IF(ISBLANK(TblPosCalcMain[[#This Row],[Select Retirement System]]),"",VLOOKUP(TblPosCalcMain[[#This Row],[Select Retirement System]],TblRetirementOPEBs[],5,FALSE))</f>
        <v/>
      </c>
      <c r="AO78" s="30" t="str">
        <f>IF(ISBLANK(TblPosCalcMain[[#This Row],[Select Retirement System]]),"",VLOOKUP(TblPosCalcMain[[#This Row],[Select Retirement System]],TblRetirementOPEBs[],6,FALSE))</f>
        <v/>
      </c>
      <c r="AP78" s="30" t="str">
        <f>IF(ISBLANK(TblPosCalcMain[[#This Row],[Select Retirement System]]),"",VLOOKUP(TblPosCalcMain[[#This Row],[Select Retirement System]],TblRetirementOPEBs[],7,FALSE))</f>
        <v/>
      </c>
      <c r="AQ78" s="31" t="str">
        <f>IF(ISBLANK(TblPosCalcMain[[#This Row],[Select Retirement System]]),"",VLOOKUP(TblPosCalcMain[[#This Row],[Select Retirement System]],TblRetirementOPEBs[],8,FALSE))</f>
        <v/>
      </c>
      <c r="AR78" s="31" t="str">
        <f>IF(ISBLANK(TblPosCalcMain[[#This Row],[Select Retirement System]]),"",VLOOKUP(TblPosCalcMain[[#This Row],[Select Retirement System]],TblRetirementOPEBs[],9,FALSE))</f>
        <v/>
      </c>
      <c r="AS78" s="37" t="str">
        <f>IF(ISBLANK(TblPosCalcMain[[#This Row],[Select Retirement System]]),"",VLOOKUP(TblPosCalcMain[[#This Row],[Select Retirement System]],TblRetirementOPEBs[],10,FALSE))</f>
        <v/>
      </c>
      <c r="AT78" s="30" t="str">
        <f>IF(ISBLANK(TblPosCalcMain[[#This Row],[Select Retirement System]]),"",VLOOKUP(TblPosCalcMain[[#This Row],[Select Retirement System]],TblRetirementOPEBs[],11,FALSE))</f>
        <v/>
      </c>
      <c r="AU78" s="30" t="str">
        <f>IF(ISBLANK(TblPosCalcMain[[#This Row],[Select Retirement System]]),"",VLOOKUP(TblPosCalcMain[[#This Row],[Select Retirement System]],TblRetirementOPEBs[],12,FALSE))</f>
        <v/>
      </c>
      <c r="AV78" s="37" t="str">
        <f>IF(ISBLANK(TblPosCalcMain[[#This Row],[Select Retirement System]]),"",VLOOKUP(TblPosCalcMain[[#This Row],[Select Retirement System]],TblRetirementOPEBs[],2,FALSE))</f>
        <v/>
      </c>
      <c r="AW78" s="30" t="str">
        <f>IF(ISBLANK(TblPosCalcMain[[#This Row],[Select Retirement System]]),"",VLOOKUP(TblPosCalcMain[[#This Row],[Select Retirement System]],TblRetirementOPEBs[],3,FALSE))</f>
        <v/>
      </c>
      <c r="AX78" s="30" t="str">
        <f>IF(ISBLANK(TblPosCalcMain[[#This Row],[Select Retirement System]]),"",VLOOKUP(TblPosCalcMain[[#This Row],[Select Retirement System]],TblRetirementOPEBs[],4,FALSE))</f>
        <v/>
      </c>
      <c r="AY78" s="38" t="str">
        <f>IF(ISBLANK(TblPosCalcMain[[#This Row],[Select Retirement System]]),"",VLOOKUP(TblPosCalcMain[[#This Row],[Select Retirement System]],TblRetirementOPEBs[],13,FALSE))</f>
        <v/>
      </c>
      <c r="AZ78" s="39" t="str">
        <f>IF(ISBLANK(TblPosCalcMain[[#This Row],[Select Retirement System]]),"",VLOOKUP(TblPosCalcMain[[#This Row],[Select Retirement System]],TblRetirementOPEBs[],14,FALSE))</f>
        <v/>
      </c>
      <c r="BA78" s="39" t="str">
        <f>IF(ISBLANK(TblPosCalcMain[[#This Row],[Select Retirement System]]),"",VLOOKUP(TblPosCalcMain[[#This Row],[Select Retirement System]],TblRetirementOPEBs[],15,FALSE))</f>
        <v/>
      </c>
      <c r="BB78" s="38" t="str">
        <f>IF(ISBLANK(TblPosCalcMain[[#This Row],[Select Retirement System]]),"",VLOOKUP(TblPosCalcMain[[#This Row],[Select Retirement System]],TblRetirementOPEBs[],16,FALSE))</f>
        <v/>
      </c>
      <c r="BC78" s="39" t="str">
        <f>IF(ISBLANK(TblPosCalcMain[[#This Row],[Select Retirement System]]),"",VLOOKUP(TblPosCalcMain[[#This Row],[Select Retirement System]],TblRetirementOPEBs[],17,FALSE))</f>
        <v/>
      </c>
      <c r="BD78" s="39" t="str">
        <f>IF(ISBLANK(TblPosCalcMain[[#This Row],[Select Retirement System]]),"",VLOOKUP(TblPosCalcMain[[#This Row],[Select Retirement System]],TblRetirementOPEBs[],18,FALSE))</f>
        <v/>
      </c>
      <c r="BE78" s="38" t="str">
        <f>IF(ISBLANK(TblPosCalcMain[[#This Row],[Select Retirement System]]),"",VLOOKUP(TblPosCalcMain[[#This Row],[Select Retirement System]],TblRetirementOPEBs[],19,FALSE))</f>
        <v/>
      </c>
      <c r="BF78" s="39" t="str">
        <f>IF(ISBLANK(TblPosCalcMain[[#This Row],[Select Retirement System]]),"",VLOOKUP(TblPosCalcMain[[#This Row],[Select Retirement System]],TblRetirementOPEBs[],20,FALSE))</f>
        <v/>
      </c>
      <c r="BG78" s="39" t="str">
        <f>IF(ISBLANK(TblPosCalcMain[[#This Row],[Select Retirement System]]),"",VLOOKUP(TblPosCalcMain[[#This Row],[Select Retirement System]],TblRetirementOPEBs[],21,FALSE))</f>
        <v/>
      </c>
      <c r="BH78" s="29" t="str">
        <f>IF(ISBLANK(TblPosCalcMain[[#This Row],[Select Retirement System]]),"",VLOOKUP(TblPosCalcMain[[#This Row],[Select Retirement System]],TblRetirementOPEBs[],22,FALSE))</f>
        <v/>
      </c>
      <c r="BI78" s="31" t="str">
        <f>IF(ISBLANK(TblPosCalcMain[[#This Row],[Select Retirement System]]),"",VLOOKUP(TblPosCalcMain[[#This Row],[Select Retirement System]],TblRetirementOPEBs[],23,FALSE))</f>
        <v/>
      </c>
      <c r="BJ78" s="31" t="str">
        <f>IF(ISBLANK(TblPosCalcMain[[#This Row],[Select Retirement System]]),"",VLOOKUP(TblPosCalcMain[[#This Row],[Select Retirement System]],TblRetirementOPEBs[],24,FALSE))</f>
        <v/>
      </c>
      <c r="BK78" s="29" t="str">
        <f>IF(ISBLANK(TblPosCalcMain[[#This Row],[Select Health Plan]]),"",VLOOKUP(TblPosCalcMain[[#This Row],[Select Health Plan]],TblHealthPlans[],4,FALSE))</f>
        <v/>
      </c>
      <c r="BL78" s="26" t="str">
        <f>IF(ISBLANK(TblPosCalcMain[[#This Row],[Select Health Plan]]),"",VLOOKUP(TblPosCalcMain[[#This Row],[Select Health Plan]],TblHealthPlans[],5,FALSE))</f>
        <v/>
      </c>
      <c r="BM78" s="26" t="str">
        <f>IF(ISBLANK(TblPosCalcMain[[#This Row],[Select Health Plan]]),"",VLOOKUP(TblPosCalcMain[[#This Row],[Select Health Plan]],TblHealthPlans[],6,FALSE))</f>
        <v/>
      </c>
    </row>
    <row r="79" spans="3:65" x14ac:dyDescent="0.35">
      <c r="C79" s="9"/>
      <c r="D79" s="40"/>
      <c r="E79" s="40"/>
      <c r="F79" s="9"/>
      <c r="G79" s="9"/>
      <c r="H79" s="17"/>
      <c r="I79" s="26"/>
      <c r="J79" s="9"/>
      <c r="K79" s="17"/>
      <c r="L79" s="17"/>
      <c r="M79" s="25"/>
      <c r="N79" s="25"/>
      <c r="O79" s="26">
        <f>ROUND(TblPosCalcMain[[#This Row],[Enter Position Count Year 1]]*TblPosCalcMain[[#This Row],[Enter Annual Salary]]*(TblPosCalcMain[[#This Row],[Enter Pay Periods Year 1]]/24),0)</f>
        <v>0</v>
      </c>
      <c r="P79" s="26">
        <f>ROUND(TblPosCalcMain[[#This Row],[Enter Position Count Year 2]]*TblPosCalcMain[[#This Row],[Enter Annual Salary]]*(TblPosCalcMain[[#This Row],[Enter Pay Periods Year 2]]/24),0)</f>
        <v>0</v>
      </c>
      <c r="Q79"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79"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79" s="26">
        <f>IF(TblPosCalcMain[[#This Row],[Salary Cost Yr1]]=0,0,ROUND(TblPosCalcMain[[#This Row],[Salary Cost Yr1]]*TblPosCalcMain[[#This Row],[Medicare Rate Yr1]],0))</f>
        <v>0</v>
      </c>
      <c r="T79" s="26">
        <f>IF(TblPosCalcMain[[#This Row],[Salary Cost Yr2]]=0,0,ROUND(TblPosCalcMain[[#This Row],[Salary Cost Yr2]]*TblPosCalcMain[[#This Row],[Medicare Rate Yr2]],0))</f>
        <v>0</v>
      </c>
      <c r="U79" s="26">
        <f>IF(TblPosCalcMain[[#This Row],[Salary Cost Yr1]]=0,0,ROUND(TblPosCalcMain[[#This Row],[Salary Cost Yr1]]*TblPosCalcMain[[#This Row],[Retirement Rate Yr1]],0))</f>
        <v>0</v>
      </c>
      <c r="V79" s="26">
        <f>IF(TblPosCalcMain[[#This Row],[Salary Cost Yr2]]=0,0,ROUND(TblPosCalcMain[[#This Row],[Salary Cost Yr2]]*TblPosCalcMain[[#This Row],[Retirement Rate Yr2]],0))</f>
        <v>0</v>
      </c>
      <c r="W79" s="26">
        <f>IF(TblPosCalcMain[[#This Row],[Salary Cost Yr1]]=0,0,ROUND(TblPosCalcMain[[#This Row],[Salary Cost Yr1]]*TblPosCalcMain[[#This Row],[Group Life Rate Yr1]],0))</f>
        <v>0</v>
      </c>
      <c r="X79" s="26">
        <f>IF(TblPosCalcMain[[#This Row],[Salary Cost Yr2]]=0,0,ROUND(TblPosCalcMain[[#This Row],[Salary Cost Yr2]]*TblPosCalcMain[[#This Row],[Group Life Rate Yr2]],0))</f>
        <v>0</v>
      </c>
      <c r="Y79" s="26">
        <f>IF(TblPosCalcMain[[#This Row],[Salary Cost Yr1]]=0,0,ROUND(TblPosCalcMain[[#This Row],[Salary Cost Yr1]]*TblPosCalcMain[[#This Row],[Retiree Health Cred Rate Yr1]],0))</f>
        <v>0</v>
      </c>
      <c r="Z79" s="26">
        <f>IF(TblPosCalcMain[[#This Row],[Salary Cost Yr2]]=0,0,ROUND(TblPosCalcMain[[#This Row],[Salary Cost Yr2]]*TblPosCalcMain[[#This Row],[Retiree Health Cred Rate Yr2]],0))</f>
        <v>0</v>
      </c>
      <c r="AA79" s="26">
        <f>IF(TblPosCalcMain[[#This Row],[Salary Cost Yr1]]=0,0,ROUND(TblPosCalcMain[[#This Row],[Salary Cost Yr1]]*TblPosCalcMain[[#This Row],[Disability Rate Yr1]],0))</f>
        <v>0</v>
      </c>
      <c r="AB79" s="26">
        <f>IF(TblPosCalcMain[[#This Row],[Salary Cost Yr2]]=0,0,ROUND(TblPosCalcMain[[#This Row],[Salary Cost Yr2]]*TblPosCalcMain[[#This Row],[Disability Rate Yr2]],0))</f>
        <v>0</v>
      </c>
      <c r="AC79" s="26">
        <f>IF(TblPosCalcMain[[#This Row],[Deferred Comp Participant?]]="Yes",ROUND((TblPosCalcMain[[#This Row],[Enter Pay Periods Year 1]]*TblPosCalcMain[[#This Row],[Deferred Comp Match  Per Pay Period Yr1]])*TblPosCalcMain[[#This Row],[Enter Position Count Year 1]],0),0)</f>
        <v>0</v>
      </c>
      <c r="AD79" s="26">
        <f>IF(TblPosCalcMain[[#This Row],[Deferred Comp Participant?]]="Yes",ROUND((TblPosCalcMain[[#This Row],[Enter Pay Periods Year 2]]*TblPosCalcMain[[#This Row],[Deferred Comp Match  Per Pay Period Yr2]])*TblPosCalcMain[[#This Row],[Enter Position Count Year 2]],0),0)</f>
        <v>0</v>
      </c>
      <c r="AE79" s="26">
        <f>IF(ISBLANK(TblPosCalcMain[[#This Row],[Select Health Plan]]),0,ROUND(((TblPosCalcMain[[#This Row],[Health Insurance Premium Yr1]]/24)*TblPosCalcMain[[#This Row],[Enter Pay Periods Year 1]])*TblPosCalcMain[[#This Row],[Enter Position Count Year 1]],0))</f>
        <v>0</v>
      </c>
      <c r="AF79" s="26">
        <f>IF(ISBLANK(TblPosCalcMain[[#This Row],[Select Health Plan]]),0,ROUND(((TblPosCalcMain[[#This Row],[Health Insurance Premium Yr2]]/24)*TblPosCalcMain[[#This Row],[Enter Pay Periods Year 2]])*TblPosCalcMain[[#This Row],[Enter Position Count Year 2]],0))</f>
        <v>0</v>
      </c>
      <c r="AG79"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79"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79"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79"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79" s="29" t="str">
        <f>IF(ISBLANK(TblPosCalcMain[[#This Row],[Select Salary Subobject]]),"",VLOOKUP(TblPosCalcMain[[#This Row],[Select Salary Subobject]],TblSalarySubobjects[],2,FALSE))</f>
        <v/>
      </c>
      <c r="AL79" s="29" t="str">
        <f>IF(ISBLANK(TblPosCalcMain[[#This Row],[Select Salary Subobject]]),"",VLOOKUP(TblPosCalcMain[[#This Row],[Select Salary Subobject]],TblSalarySubobjects[],4,FALSE))</f>
        <v/>
      </c>
      <c r="AM79" s="29" t="str">
        <f>IF(ISBLANK(TblPosCalcMain[[#This Row],[Select Salary Subobject]]),"",VLOOKUP(TblPosCalcMain[[#This Row],[Select Salary Subobject]],TblSalarySubobjects[],5,FALSE))</f>
        <v/>
      </c>
      <c r="AN79" s="29" t="str">
        <f>IF(ISBLANK(TblPosCalcMain[[#This Row],[Select Retirement System]]),"",VLOOKUP(TblPosCalcMain[[#This Row],[Select Retirement System]],TblRetirementOPEBs[],5,FALSE))</f>
        <v/>
      </c>
      <c r="AO79" s="30" t="str">
        <f>IF(ISBLANK(TblPosCalcMain[[#This Row],[Select Retirement System]]),"",VLOOKUP(TblPosCalcMain[[#This Row],[Select Retirement System]],TblRetirementOPEBs[],6,FALSE))</f>
        <v/>
      </c>
      <c r="AP79" s="30" t="str">
        <f>IF(ISBLANK(TblPosCalcMain[[#This Row],[Select Retirement System]]),"",VLOOKUP(TblPosCalcMain[[#This Row],[Select Retirement System]],TblRetirementOPEBs[],7,FALSE))</f>
        <v/>
      </c>
      <c r="AQ79" s="31" t="str">
        <f>IF(ISBLANK(TblPosCalcMain[[#This Row],[Select Retirement System]]),"",VLOOKUP(TblPosCalcMain[[#This Row],[Select Retirement System]],TblRetirementOPEBs[],8,FALSE))</f>
        <v/>
      </c>
      <c r="AR79" s="31" t="str">
        <f>IF(ISBLANK(TblPosCalcMain[[#This Row],[Select Retirement System]]),"",VLOOKUP(TblPosCalcMain[[#This Row],[Select Retirement System]],TblRetirementOPEBs[],9,FALSE))</f>
        <v/>
      </c>
      <c r="AS79" s="37" t="str">
        <f>IF(ISBLANK(TblPosCalcMain[[#This Row],[Select Retirement System]]),"",VLOOKUP(TblPosCalcMain[[#This Row],[Select Retirement System]],TblRetirementOPEBs[],10,FALSE))</f>
        <v/>
      </c>
      <c r="AT79" s="30" t="str">
        <f>IF(ISBLANK(TblPosCalcMain[[#This Row],[Select Retirement System]]),"",VLOOKUP(TblPosCalcMain[[#This Row],[Select Retirement System]],TblRetirementOPEBs[],11,FALSE))</f>
        <v/>
      </c>
      <c r="AU79" s="30" t="str">
        <f>IF(ISBLANK(TblPosCalcMain[[#This Row],[Select Retirement System]]),"",VLOOKUP(TblPosCalcMain[[#This Row],[Select Retirement System]],TblRetirementOPEBs[],12,FALSE))</f>
        <v/>
      </c>
      <c r="AV79" s="37" t="str">
        <f>IF(ISBLANK(TblPosCalcMain[[#This Row],[Select Retirement System]]),"",VLOOKUP(TblPosCalcMain[[#This Row],[Select Retirement System]],TblRetirementOPEBs[],2,FALSE))</f>
        <v/>
      </c>
      <c r="AW79" s="30" t="str">
        <f>IF(ISBLANK(TblPosCalcMain[[#This Row],[Select Retirement System]]),"",VLOOKUP(TblPosCalcMain[[#This Row],[Select Retirement System]],TblRetirementOPEBs[],3,FALSE))</f>
        <v/>
      </c>
      <c r="AX79" s="30" t="str">
        <f>IF(ISBLANK(TblPosCalcMain[[#This Row],[Select Retirement System]]),"",VLOOKUP(TblPosCalcMain[[#This Row],[Select Retirement System]],TblRetirementOPEBs[],4,FALSE))</f>
        <v/>
      </c>
      <c r="AY79" s="38" t="str">
        <f>IF(ISBLANK(TblPosCalcMain[[#This Row],[Select Retirement System]]),"",VLOOKUP(TblPosCalcMain[[#This Row],[Select Retirement System]],TblRetirementOPEBs[],13,FALSE))</f>
        <v/>
      </c>
      <c r="AZ79" s="39" t="str">
        <f>IF(ISBLANK(TblPosCalcMain[[#This Row],[Select Retirement System]]),"",VLOOKUP(TblPosCalcMain[[#This Row],[Select Retirement System]],TblRetirementOPEBs[],14,FALSE))</f>
        <v/>
      </c>
      <c r="BA79" s="39" t="str">
        <f>IF(ISBLANK(TblPosCalcMain[[#This Row],[Select Retirement System]]),"",VLOOKUP(TblPosCalcMain[[#This Row],[Select Retirement System]],TblRetirementOPEBs[],15,FALSE))</f>
        <v/>
      </c>
      <c r="BB79" s="38" t="str">
        <f>IF(ISBLANK(TblPosCalcMain[[#This Row],[Select Retirement System]]),"",VLOOKUP(TblPosCalcMain[[#This Row],[Select Retirement System]],TblRetirementOPEBs[],16,FALSE))</f>
        <v/>
      </c>
      <c r="BC79" s="39" t="str">
        <f>IF(ISBLANK(TblPosCalcMain[[#This Row],[Select Retirement System]]),"",VLOOKUP(TblPosCalcMain[[#This Row],[Select Retirement System]],TblRetirementOPEBs[],17,FALSE))</f>
        <v/>
      </c>
      <c r="BD79" s="39" t="str">
        <f>IF(ISBLANK(TblPosCalcMain[[#This Row],[Select Retirement System]]),"",VLOOKUP(TblPosCalcMain[[#This Row],[Select Retirement System]],TblRetirementOPEBs[],18,FALSE))</f>
        <v/>
      </c>
      <c r="BE79" s="38" t="str">
        <f>IF(ISBLANK(TblPosCalcMain[[#This Row],[Select Retirement System]]),"",VLOOKUP(TblPosCalcMain[[#This Row],[Select Retirement System]],TblRetirementOPEBs[],19,FALSE))</f>
        <v/>
      </c>
      <c r="BF79" s="39" t="str">
        <f>IF(ISBLANK(TblPosCalcMain[[#This Row],[Select Retirement System]]),"",VLOOKUP(TblPosCalcMain[[#This Row],[Select Retirement System]],TblRetirementOPEBs[],20,FALSE))</f>
        <v/>
      </c>
      <c r="BG79" s="39" t="str">
        <f>IF(ISBLANK(TblPosCalcMain[[#This Row],[Select Retirement System]]),"",VLOOKUP(TblPosCalcMain[[#This Row],[Select Retirement System]],TblRetirementOPEBs[],21,FALSE))</f>
        <v/>
      </c>
      <c r="BH79" s="29" t="str">
        <f>IF(ISBLANK(TblPosCalcMain[[#This Row],[Select Retirement System]]),"",VLOOKUP(TblPosCalcMain[[#This Row],[Select Retirement System]],TblRetirementOPEBs[],22,FALSE))</f>
        <v/>
      </c>
      <c r="BI79" s="31" t="str">
        <f>IF(ISBLANK(TblPosCalcMain[[#This Row],[Select Retirement System]]),"",VLOOKUP(TblPosCalcMain[[#This Row],[Select Retirement System]],TblRetirementOPEBs[],23,FALSE))</f>
        <v/>
      </c>
      <c r="BJ79" s="31" t="str">
        <f>IF(ISBLANK(TblPosCalcMain[[#This Row],[Select Retirement System]]),"",VLOOKUP(TblPosCalcMain[[#This Row],[Select Retirement System]],TblRetirementOPEBs[],24,FALSE))</f>
        <v/>
      </c>
      <c r="BK79" s="29" t="str">
        <f>IF(ISBLANK(TblPosCalcMain[[#This Row],[Select Health Plan]]),"",VLOOKUP(TblPosCalcMain[[#This Row],[Select Health Plan]],TblHealthPlans[],4,FALSE))</f>
        <v/>
      </c>
      <c r="BL79" s="26" t="str">
        <f>IF(ISBLANK(TblPosCalcMain[[#This Row],[Select Health Plan]]),"",VLOOKUP(TblPosCalcMain[[#This Row],[Select Health Plan]],TblHealthPlans[],5,FALSE))</f>
        <v/>
      </c>
      <c r="BM79" s="26" t="str">
        <f>IF(ISBLANK(TblPosCalcMain[[#This Row],[Select Health Plan]]),"",VLOOKUP(TblPosCalcMain[[#This Row],[Select Health Plan]],TblHealthPlans[],6,FALSE))</f>
        <v/>
      </c>
    </row>
    <row r="80" spans="3:65" x14ac:dyDescent="0.35">
      <c r="C80" s="9"/>
      <c r="D80" s="40"/>
      <c r="E80" s="40"/>
      <c r="F80" s="9"/>
      <c r="G80" s="9"/>
      <c r="H80" s="17"/>
      <c r="I80" s="26"/>
      <c r="J80" s="9"/>
      <c r="K80" s="17"/>
      <c r="L80" s="17"/>
      <c r="M80" s="25"/>
      <c r="N80" s="25"/>
      <c r="O80" s="26">
        <f>ROUND(TblPosCalcMain[[#This Row],[Enter Position Count Year 1]]*TblPosCalcMain[[#This Row],[Enter Annual Salary]]*(TblPosCalcMain[[#This Row],[Enter Pay Periods Year 1]]/24),0)</f>
        <v>0</v>
      </c>
      <c r="P80" s="26">
        <f>ROUND(TblPosCalcMain[[#This Row],[Enter Position Count Year 2]]*TblPosCalcMain[[#This Row],[Enter Annual Salary]]*(TblPosCalcMain[[#This Row],[Enter Pay Periods Year 2]]/24),0)</f>
        <v>0</v>
      </c>
      <c r="Q80"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80"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80" s="26">
        <f>IF(TblPosCalcMain[[#This Row],[Salary Cost Yr1]]=0,0,ROUND(TblPosCalcMain[[#This Row],[Salary Cost Yr1]]*TblPosCalcMain[[#This Row],[Medicare Rate Yr1]],0))</f>
        <v>0</v>
      </c>
      <c r="T80" s="26">
        <f>IF(TblPosCalcMain[[#This Row],[Salary Cost Yr2]]=0,0,ROUND(TblPosCalcMain[[#This Row],[Salary Cost Yr2]]*TblPosCalcMain[[#This Row],[Medicare Rate Yr2]],0))</f>
        <v>0</v>
      </c>
      <c r="U80" s="26">
        <f>IF(TblPosCalcMain[[#This Row],[Salary Cost Yr1]]=0,0,ROUND(TblPosCalcMain[[#This Row],[Salary Cost Yr1]]*TblPosCalcMain[[#This Row],[Retirement Rate Yr1]],0))</f>
        <v>0</v>
      </c>
      <c r="V80" s="26">
        <f>IF(TblPosCalcMain[[#This Row],[Salary Cost Yr2]]=0,0,ROUND(TblPosCalcMain[[#This Row],[Salary Cost Yr2]]*TblPosCalcMain[[#This Row],[Retirement Rate Yr2]],0))</f>
        <v>0</v>
      </c>
      <c r="W80" s="26">
        <f>IF(TblPosCalcMain[[#This Row],[Salary Cost Yr1]]=0,0,ROUND(TblPosCalcMain[[#This Row],[Salary Cost Yr1]]*TblPosCalcMain[[#This Row],[Group Life Rate Yr1]],0))</f>
        <v>0</v>
      </c>
      <c r="X80" s="26">
        <f>IF(TblPosCalcMain[[#This Row],[Salary Cost Yr2]]=0,0,ROUND(TblPosCalcMain[[#This Row],[Salary Cost Yr2]]*TblPosCalcMain[[#This Row],[Group Life Rate Yr2]],0))</f>
        <v>0</v>
      </c>
      <c r="Y80" s="26">
        <f>IF(TblPosCalcMain[[#This Row],[Salary Cost Yr1]]=0,0,ROUND(TblPosCalcMain[[#This Row],[Salary Cost Yr1]]*TblPosCalcMain[[#This Row],[Retiree Health Cred Rate Yr1]],0))</f>
        <v>0</v>
      </c>
      <c r="Z80" s="26">
        <f>IF(TblPosCalcMain[[#This Row],[Salary Cost Yr2]]=0,0,ROUND(TblPosCalcMain[[#This Row],[Salary Cost Yr2]]*TblPosCalcMain[[#This Row],[Retiree Health Cred Rate Yr2]],0))</f>
        <v>0</v>
      </c>
      <c r="AA80" s="26">
        <f>IF(TblPosCalcMain[[#This Row],[Salary Cost Yr1]]=0,0,ROUND(TblPosCalcMain[[#This Row],[Salary Cost Yr1]]*TblPosCalcMain[[#This Row],[Disability Rate Yr1]],0))</f>
        <v>0</v>
      </c>
      <c r="AB80" s="26">
        <f>IF(TblPosCalcMain[[#This Row],[Salary Cost Yr2]]=0,0,ROUND(TblPosCalcMain[[#This Row],[Salary Cost Yr2]]*TblPosCalcMain[[#This Row],[Disability Rate Yr2]],0))</f>
        <v>0</v>
      </c>
      <c r="AC80" s="26">
        <f>IF(TblPosCalcMain[[#This Row],[Deferred Comp Participant?]]="Yes",ROUND((TblPosCalcMain[[#This Row],[Enter Pay Periods Year 1]]*TblPosCalcMain[[#This Row],[Deferred Comp Match  Per Pay Period Yr1]])*TblPosCalcMain[[#This Row],[Enter Position Count Year 1]],0),0)</f>
        <v>0</v>
      </c>
      <c r="AD80" s="26">
        <f>IF(TblPosCalcMain[[#This Row],[Deferred Comp Participant?]]="Yes",ROUND((TblPosCalcMain[[#This Row],[Enter Pay Periods Year 2]]*TblPosCalcMain[[#This Row],[Deferred Comp Match  Per Pay Period Yr2]])*TblPosCalcMain[[#This Row],[Enter Position Count Year 2]],0),0)</f>
        <v>0</v>
      </c>
      <c r="AE80" s="26">
        <f>IF(ISBLANK(TblPosCalcMain[[#This Row],[Select Health Plan]]),0,ROUND(((TblPosCalcMain[[#This Row],[Health Insurance Premium Yr1]]/24)*TblPosCalcMain[[#This Row],[Enter Pay Periods Year 1]])*TblPosCalcMain[[#This Row],[Enter Position Count Year 1]],0))</f>
        <v>0</v>
      </c>
      <c r="AF80" s="26">
        <f>IF(ISBLANK(TblPosCalcMain[[#This Row],[Select Health Plan]]),0,ROUND(((TblPosCalcMain[[#This Row],[Health Insurance Premium Yr2]]/24)*TblPosCalcMain[[#This Row],[Enter Pay Periods Year 2]])*TblPosCalcMain[[#This Row],[Enter Position Count Year 2]],0))</f>
        <v>0</v>
      </c>
      <c r="AG80"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80"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80"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80"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80" s="29" t="str">
        <f>IF(ISBLANK(TblPosCalcMain[[#This Row],[Select Salary Subobject]]),"",VLOOKUP(TblPosCalcMain[[#This Row],[Select Salary Subobject]],TblSalarySubobjects[],2,FALSE))</f>
        <v/>
      </c>
      <c r="AL80" s="29" t="str">
        <f>IF(ISBLANK(TblPosCalcMain[[#This Row],[Select Salary Subobject]]),"",VLOOKUP(TblPosCalcMain[[#This Row],[Select Salary Subobject]],TblSalarySubobjects[],4,FALSE))</f>
        <v/>
      </c>
      <c r="AM80" s="29" t="str">
        <f>IF(ISBLANK(TblPosCalcMain[[#This Row],[Select Salary Subobject]]),"",VLOOKUP(TblPosCalcMain[[#This Row],[Select Salary Subobject]],TblSalarySubobjects[],5,FALSE))</f>
        <v/>
      </c>
      <c r="AN80" s="29" t="str">
        <f>IF(ISBLANK(TblPosCalcMain[[#This Row],[Select Retirement System]]),"",VLOOKUP(TblPosCalcMain[[#This Row],[Select Retirement System]],TblRetirementOPEBs[],5,FALSE))</f>
        <v/>
      </c>
      <c r="AO80" s="30" t="str">
        <f>IF(ISBLANK(TblPosCalcMain[[#This Row],[Select Retirement System]]),"",VLOOKUP(TblPosCalcMain[[#This Row],[Select Retirement System]],TblRetirementOPEBs[],6,FALSE))</f>
        <v/>
      </c>
      <c r="AP80" s="30" t="str">
        <f>IF(ISBLANK(TblPosCalcMain[[#This Row],[Select Retirement System]]),"",VLOOKUP(TblPosCalcMain[[#This Row],[Select Retirement System]],TblRetirementOPEBs[],7,FALSE))</f>
        <v/>
      </c>
      <c r="AQ80" s="31" t="str">
        <f>IF(ISBLANK(TblPosCalcMain[[#This Row],[Select Retirement System]]),"",VLOOKUP(TblPosCalcMain[[#This Row],[Select Retirement System]],TblRetirementOPEBs[],8,FALSE))</f>
        <v/>
      </c>
      <c r="AR80" s="31" t="str">
        <f>IF(ISBLANK(TblPosCalcMain[[#This Row],[Select Retirement System]]),"",VLOOKUP(TblPosCalcMain[[#This Row],[Select Retirement System]],TblRetirementOPEBs[],9,FALSE))</f>
        <v/>
      </c>
      <c r="AS80" s="37" t="str">
        <f>IF(ISBLANK(TblPosCalcMain[[#This Row],[Select Retirement System]]),"",VLOOKUP(TblPosCalcMain[[#This Row],[Select Retirement System]],TblRetirementOPEBs[],10,FALSE))</f>
        <v/>
      </c>
      <c r="AT80" s="30" t="str">
        <f>IF(ISBLANK(TblPosCalcMain[[#This Row],[Select Retirement System]]),"",VLOOKUP(TblPosCalcMain[[#This Row],[Select Retirement System]],TblRetirementOPEBs[],11,FALSE))</f>
        <v/>
      </c>
      <c r="AU80" s="30" t="str">
        <f>IF(ISBLANK(TblPosCalcMain[[#This Row],[Select Retirement System]]),"",VLOOKUP(TblPosCalcMain[[#This Row],[Select Retirement System]],TblRetirementOPEBs[],12,FALSE))</f>
        <v/>
      </c>
      <c r="AV80" s="37" t="str">
        <f>IF(ISBLANK(TblPosCalcMain[[#This Row],[Select Retirement System]]),"",VLOOKUP(TblPosCalcMain[[#This Row],[Select Retirement System]],TblRetirementOPEBs[],2,FALSE))</f>
        <v/>
      </c>
      <c r="AW80" s="30" t="str">
        <f>IF(ISBLANK(TblPosCalcMain[[#This Row],[Select Retirement System]]),"",VLOOKUP(TblPosCalcMain[[#This Row],[Select Retirement System]],TblRetirementOPEBs[],3,FALSE))</f>
        <v/>
      </c>
      <c r="AX80" s="30" t="str">
        <f>IF(ISBLANK(TblPosCalcMain[[#This Row],[Select Retirement System]]),"",VLOOKUP(TblPosCalcMain[[#This Row],[Select Retirement System]],TblRetirementOPEBs[],4,FALSE))</f>
        <v/>
      </c>
      <c r="AY80" s="38" t="str">
        <f>IF(ISBLANK(TblPosCalcMain[[#This Row],[Select Retirement System]]),"",VLOOKUP(TblPosCalcMain[[#This Row],[Select Retirement System]],TblRetirementOPEBs[],13,FALSE))</f>
        <v/>
      </c>
      <c r="AZ80" s="39" t="str">
        <f>IF(ISBLANK(TblPosCalcMain[[#This Row],[Select Retirement System]]),"",VLOOKUP(TblPosCalcMain[[#This Row],[Select Retirement System]],TblRetirementOPEBs[],14,FALSE))</f>
        <v/>
      </c>
      <c r="BA80" s="39" t="str">
        <f>IF(ISBLANK(TblPosCalcMain[[#This Row],[Select Retirement System]]),"",VLOOKUP(TblPosCalcMain[[#This Row],[Select Retirement System]],TblRetirementOPEBs[],15,FALSE))</f>
        <v/>
      </c>
      <c r="BB80" s="38" t="str">
        <f>IF(ISBLANK(TblPosCalcMain[[#This Row],[Select Retirement System]]),"",VLOOKUP(TblPosCalcMain[[#This Row],[Select Retirement System]],TblRetirementOPEBs[],16,FALSE))</f>
        <v/>
      </c>
      <c r="BC80" s="39" t="str">
        <f>IF(ISBLANK(TblPosCalcMain[[#This Row],[Select Retirement System]]),"",VLOOKUP(TblPosCalcMain[[#This Row],[Select Retirement System]],TblRetirementOPEBs[],17,FALSE))</f>
        <v/>
      </c>
      <c r="BD80" s="39" t="str">
        <f>IF(ISBLANK(TblPosCalcMain[[#This Row],[Select Retirement System]]),"",VLOOKUP(TblPosCalcMain[[#This Row],[Select Retirement System]],TblRetirementOPEBs[],18,FALSE))</f>
        <v/>
      </c>
      <c r="BE80" s="38" t="str">
        <f>IF(ISBLANK(TblPosCalcMain[[#This Row],[Select Retirement System]]),"",VLOOKUP(TblPosCalcMain[[#This Row],[Select Retirement System]],TblRetirementOPEBs[],19,FALSE))</f>
        <v/>
      </c>
      <c r="BF80" s="39" t="str">
        <f>IF(ISBLANK(TblPosCalcMain[[#This Row],[Select Retirement System]]),"",VLOOKUP(TblPosCalcMain[[#This Row],[Select Retirement System]],TblRetirementOPEBs[],20,FALSE))</f>
        <v/>
      </c>
      <c r="BG80" s="39" t="str">
        <f>IF(ISBLANK(TblPosCalcMain[[#This Row],[Select Retirement System]]),"",VLOOKUP(TblPosCalcMain[[#This Row],[Select Retirement System]],TblRetirementOPEBs[],21,FALSE))</f>
        <v/>
      </c>
      <c r="BH80" s="29" t="str">
        <f>IF(ISBLANK(TblPosCalcMain[[#This Row],[Select Retirement System]]),"",VLOOKUP(TblPosCalcMain[[#This Row],[Select Retirement System]],TblRetirementOPEBs[],22,FALSE))</f>
        <v/>
      </c>
      <c r="BI80" s="31" t="str">
        <f>IF(ISBLANK(TblPosCalcMain[[#This Row],[Select Retirement System]]),"",VLOOKUP(TblPosCalcMain[[#This Row],[Select Retirement System]],TblRetirementOPEBs[],23,FALSE))</f>
        <v/>
      </c>
      <c r="BJ80" s="31" t="str">
        <f>IF(ISBLANK(TblPosCalcMain[[#This Row],[Select Retirement System]]),"",VLOOKUP(TblPosCalcMain[[#This Row],[Select Retirement System]],TblRetirementOPEBs[],24,FALSE))</f>
        <v/>
      </c>
      <c r="BK80" s="29" t="str">
        <f>IF(ISBLANK(TblPosCalcMain[[#This Row],[Select Health Plan]]),"",VLOOKUP(TblPosCalcMain[[#This Row],[Select Health Plan]],TblHealthPlans[],4,FALSE))</f>
        <v/>
      </c>
      <c r="BL80" s="26" t="str">
        <f>IF(ISBLANK(TblPosCalcMain[[#This Row],[Select Health Plan]]),"",VLOOKUP(TblPosCalcMain[[#This Row],[Select Health Plan]],TblHealthPlans[],5,FALSE))</f>
        <v/>
      </c>
      <c r="BM80" s="26" t="str">
        <f>IF(ISBLANK(TblPosCalcMain[[#This Row],[Select Health Plan]]),"",VLOOKUP(TblPosCalcMain[[#This Row],[Select Health Plan]],TblHealthPlans[],6,FALSE))</f>
        <v/>
      </c>
    </row>
    <row r="81" spans="3:65" x14ac:dyDescent="0.35">
      <c r="C81" s="9"/>
      <c r="D81" s="40"/>
      <c r="E81" s="40"/>
      <c r="F81" s="9"/>
      <c r="G81" s="9"/>
      <c r="H81" s="17"/>
      <c r="I81" s="26"/>
      <c r="J81" s="9"/>
      <c r="K81" s="17"/>
      <c r="L81" s="17"/>
      <c r="M81" s="25"/>
      <c r="N81" s="25"/>
      <c r="O81" s="26">
        <f>ROUND(TblPosCalcMain[[#This Row],[Enter Position Count Year 1]]*TblPosCalcMain[[#This Row],[Enter Annual Salary]]*(TblPosCalcMain[[#This Row],[Enter Pay Periods Year 1]]/24),0)</f>
        <v>0</v>
      </c>
      <c r="P81" s="26">
        <f>ROUND(TblPosCalcMain[[#This Row],[Enter Position Count Year 2]]*TblPosCalcMain[[#This Row],[Enter Annual Salary]]*(TblPosCalcMain[[#This Row],[Enter Pay Periods Year 2]]/24),0)</f>
        <v>0</v>
      </c>
      <c r="Q81"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81"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81" s="26">
        <f>IF(TblPosCalcMain[[#This Row],[Salary Cost Yr1]]=0,0,ROUND(TblPosCalcMain[[#This Row],[Salary Cost Yr1]]*TblPosCalcMain[[#This Row],[Medicare Rate Yr1]],0))</f>
        <v>0</v>
      </c>
      <c r="T81" s="26">
        <f>IF(TblPosCalcMain[[#This Row],[Salary Cost Yr2]]=0,0,ROUND(TblPosCalcMain[[#This Row],[Salary Cost Yr2]]*TblPosCalcMain[[#This Row],[Medicare Rate Yr2]],0))</f>
        <v>0</v>
      </c>
      <c r="U81" s="26">
        <f>IF(TblPosCalcMain[[#This Row],[Salary Cost Yr1]]=0,0,ROUND(TblPosCalcMain[[#This Row],[Salary Cost Yr1]]*TblPosCalcMain[[#This Row],[Retirement Rate Yr1]],0))</f>
        <v>0</v>
      </c>
      <c r="V81" s="26">
        <f>IF(TblPosCalcMain[[#This Row],[Salary Cost Yr2]]=0,0,ROUND(TblPosCalcMain[[#This Row],[Salary Cost Yr2]]*TblPosCalcMain[[#This Row],[Retirement Rate Yr2]],0))</f>
        <v>0</v>
      </c>
      <c r="W81" s="26">
        <f>IF(TblPosCalcMain[[#This Row],[Salary Cost Yr1]]=0,0,ROUND(TblPosCalcMain[[#This Row],[Salary Cost Yr1]]*TblPosCalcMain[[#This Row],[Group Life Rate Yr1]],0))</f>
        <v>0</v>
      </c>
      <c r="X81" s="26">
        <f>IF(TblPosCalcMain[[#This Row],[Salary Cost Yr2]]=0,0,ROUND(TblPosCalcMain[[#This Row],[Salary Cost Yr2]]*TblPosCalcMain[[#This Row],[Group Life Rate Yr2]],0))</f>
        <v>0</v>
      </c>
      <c r="Y81" s="26">
        <f>IF(TblPosCalcMain[[#This Row],[Salary Cost Yr1]]=0,0,ROUND(TblPosCalcMain[[#This Row],[Salary Cost Yr1]]*TblPosCalcMain[[#This Row],[Retiree Health Cred Rate Yr1]],0))</f>
        <v>0</v>
      </c>
      <c r="Z81" s="26">
        <f>IF(TblPosCalcMain[[#This Row],[Salary Cost Yr2]]=0,0,ROUND(TblPosCalcMain[[#This Row],[Salary Cost Yr2]]*TblPosCalcMain[[#This Row],[Retiree Health Cred Rate Yr2]],0))</f>
        <v>0</v>
      </c>
      <c r="AA81" s="26">
        <f>IF(TblPosCalcMain[[#This Row],[Salary Cost Yr1]]=0,0,ROUND(TblPosCalcMain[[#This Row],[Salary Cost Yr1]]*TblPosCalcMain[[#This Row],[Disability Rate Yr1]],0))</f>
        <v>0</v>
      </c>
      <c r="AB81" s="26">
        <f>IF(TblPosCalcMain[[#This Row],[Salary Cost Yr2]]=0,0,ROUND(TblPosCalcMain[[#This Row],[Salary Cost Yr2]]*TblPosCalcMain[[#This Row],[Disability Rate Yr2]],0))</f>
        <v>0</v>
      </c>
      <c r="AC81" s="26">
        <f>IF(TblPosCalcMain[[#This Row],[Deferred Comp Participant?]]="Yes",ROUND((TblPosCalcMain[[#This Row],[Enter Pay Periods Year 1]]*TblPosCalcMain[[#This Row],[Deferred Comp Match  Per Pay Period Yr1]])*TblPosCalcMain[[#This Row],[Enter Position Count Year 1]],0),0)</f>
        <v>0</v>
      </c>
      <c r="AD81" s="26">
        <f>IF(TblPosCalcMain[[#This Row],[Deferred Comp Participant?]]="Yes",ROUND((TblPosCalcMain[[#This Row],[Enter Pay Periods Year 2]]*TblPosCalcMain[[#This Row],[Deferred Comp Match  Per Pay Period Yr2]])*TblPosCalcMain[[#This Row],[Enter Position Count Year 2]],0),0)</f>
        <v>0</v>
      </c>
      <c r="AE81" s="26">
        <f>IF(ISBLANK(TblPosCalcMain[[#This Row],[Select Health Plan]]),0,ROUND(((TblPosCalcMain[[#This Row],[Health Insurance Premium Yr1]]/24)*TblPosCalcMain[[#This Row],[Enter Pay Periods Year 1]])*TblPosCalcMain[[#This Row],[Enter Position Count Year 1]],0))</f>
        <v>0</v>
      </c>
      <c r="AF81" s="26">
        <f>IF(ISBLANK(TblPosCalcMain[[#This Row],[Select Health Plan]]),0,ROUND(((TblPosCalcMain[[#This Row],[Health Insurance Premium Yr2]]/24)*TblPosCalcMain[[#This Row],[Enter Pay Periods Year 2]])*TblPosCalcMain[[#This Row],[Enter Position Count Year 2]],0))</f>
        <v>0</v>
      </c>
      <c r="AG81"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81"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81"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81"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81" s="29" t="str">
        <f>IF(ISBLANK(TblPosCalcMain[[#This Row],[Select Salary Subobject]]),"",VLOOKUP(TblPosCalcMain[[#This Row],[Select Salary Subobject]],TblSalarySubobjects[],2,FALSE))</f>
        <v/>
      </c>
      <c r="AL81" s="29" t="str">
        <f>IF(ISBLANK(TblPosCalcMain[[#This Row],[Select Salary Subobject]]),"",VLOOKUP(TblPosCalcMain[[#This Row],[Select Salary Subobject]],TblSalarySubobjects[],4,FALSE))</f>
        <v/>
      </c>
      <c r="AM81" s="29" t="str">
        <f>IF(ISBLANK(TblPosCalcMain[[#This Row],[Select Salary Subobject]]),"",VLOOKUP(TblPosCalcMain[[#This Row],[Select Salary Subobject]],TblSalarySubobjects[],5,FALSE))</f>
        <v/>
      </c>
      <c r="AN81" s="29" t="str">
        <f>IF(ISBLANK(TblPosCalcMain[[#This Row],[Select Retirement System]]),"",VLOOKUP(TblPosCalcMain[[#This Row],[Select Retirement System]],TblRetirementOPEBs[],5,FALSE))</f>
        <v/>
      </c>
      <c r="AO81" s="30" t="str">
        <f>IF(ISBLANK(TblPosCalcMain[[#This Row],[Select Retirement System]]),"",VLOOKUP(TblPosCalcMain[[#This Row],[Select Retirement System]],TblRetirementOPEBs[],6,FALSE))</f>
        <v/>
      </c>
      <c r="AP81" s="30" t="str">
        <f>IF(ISBLANK(TblPosCalcMain[[#This Row],[Select Retirement System]]),"",VLOOKUP(TblPosCalcMain[[#This Row],[Select Retirement System]],TblRetirementOPEBs[],7,FALSE))</f>
        <v/>
      </c>
      <c r="AQ81" s="31" t="str">
        <f>IF(ISBLANK(TblPosCalcMain[[#This Row],[Select Retirement System]]),"",VLOOKUP(TblPosCalcMain[[#This Row],[Select Retirement System]],TblRetirementOPEBs[],8,FALSE))</f>
        <v/>
      </c>
      <c r="AR81" s="31" t="str">
        <f>IF(ISBLANK(TblPosCalcMain[[#This Row],[Select Retirement System]]),"",VLOOKUP(TblPosCalcMain[[#This Row],[Select Retirement System]],TblRetirementOPEBs[],9,FALSE))</f>
        <v/>
      </c>
      <c r="AS81" s="37" t="str">
        <f>IF(ISBLANK(TblPosCalcMain[[#This Row],[Select Retirement System]]),"",VLOOKUP(TblPosCalcMain[[#This Row],[Select Retirement System]],TblRetirementOPEBs[],10,FALSE))</f>
        <v/>
      </c>
      <c r="AT81" s="30" t="str">
        <f>IF(ISBLANK(TblPosCalcMain[[#This Row],[Select Retirement System]]),"",VLOOKUP(TblPosCalcMain[[#This Row],[Select Retirement System]],TblRetirementOPEBs[],11,FALSE))</f>
        <v/>
      </c>
      <c r="AU81" s="30" t="str">
        <f>IF(ISBLANK(TblPosCalcMain[[#This Row],[Select Retirement System]]),"",VLOOKUP(TblPosCalcMain[[#This Row],[Select Retirement System]],TblRetirementOPEBs[],12,FALSE))</f>
        <v/>
      </c>
      <c r="AV81" s="37" t="str">
        <f>IF(ISBLANK(TblPosCalcMain[[#This Row],[Select Retirement System]]),"",VLOOKUP(TblPosCalcMain[[#This Row],[Select Retirement System]],TblRetirementOPEBs[],2,FALSE))</f>
        <v/>
      </c>
      <c r="AW81" s="30" t="str">
        <f>IF(ISBLANK(TblPosCalcMain[[#This Row],[Select Retirement System]]),"",VLOOKUP(TblPosCalcMain[[#This Row],[Select Retirement System]],TblRetirementOPEBs[],3,FALSE))</f>
        <v/>
      </c>
      <c r="AX81" s="30" t="str">
        <f>IF(ISBLANK(TblPosCalcMain[[#This Row],[Select Retirement System]]),"",VLOOKUP(TblPosCalcMain[[#This Row],[Select Retirement System]],TblRetirementOPEBs[],4,FALSE))</f>
        <v/>
      </c>
      <c r="AY81" s="38" t="str">
        <f>IF(ISBLANK(TblPosCalcMain[[#This Row],[Select Retirement System]]),"",VLOOKUP(TblPosCalcMain[[#This Row],[Select Retirement System]],TblRetirementOPEBs[],13,FALSE))</f>
        <v/>
      </c>
      <c r="AZ81" s="39" t="str">
        <f>IF(ISBLANK(TblPosCalcMain[[#This Row],[Select Retirement System]]),"",VLOOKUP(TblPosCalcMain[[#This Row],[Select Retirement System]],TblRetirementOPEBs[],14,FALSE))</f>
        <v/>
      </c>
      <c r="BA81" s="39" t="str">
        <f>IF(ISBLANK(TblPosCalcMain[[#This Row],[Select Retirement System]]),"",VLOOKUP(TblPosCalcMain[[#This Row],[Select Retirement System]],TblRetirementOPEBs[],15,FALSE))</f>
        <v/>
      </c>
      <c r="BB81" s="38" t="str">
        <f>IF(ISBLANK(TblPosCalcMain[[#This Row],[Select Retirement System]]),"",VLOOKUP(TblPosCalcMain[[#This Row],[Select Retirement System]],TblRetirementOPEBs[],16,FALSE))</f>
        <v/>
      </c>
      <c r="BC81" s="39" t="str">
        <f>IF(ISBLANK(TblPosCalcMain[[#This Row],[Select Retirement System]]),"",VLOOKUP(TblPosCalcMain[[#This Row],[Select Retirement System]],TblRetirementOPEBs[],17,FALSE))</f>
        <v/>
      </c>
      <c r="BD81" s="39" t="str">
        <f>IF(ISBLANK(TblPosCalcMain[[#This Row],[Select Retirement System]]),"",VLOOKUP(TblPosCalcMain[[#This Row],[Select Retirement System]],TblRetirementOPEBs[],18,FALSE))</f>
        <v/>
      </c>
      <c r="BE81" s="38" t="str">
        <f>IF(ISBLANK(TblPosCalcMain[[#This Row],[Select Retirement System]]),"",VLOOKUP(TblPosCalcMain[[#This Row],[Select Retirement System]],TblRetirementOPEBs[],19,FALSE))</f>
        <v/>
      </c>
      <c r="BF81" s="39" t="str">
        <f>IF(ISBLANK(TblPosCalcMain[[#This Row],[Select Retirement System]]),"",VLOOKUP(TblPosCalcMain[[#This Row],[Select Retirement System]],TblRetirementOPEBs[],20,FALSE))</f>
        <v/>
      </c>
      <c r="BG81" s="39" t="str">
        <f>IF(ISBLANK(TblPosCalcMain[[#This Row],[Select Retirement System]]),"",VLOOKUP(TblPosCalcMain[[#This Row],[Select Retirement System]],TblRetirementOPEBs[],21,FALSE))</f>
        <v/>
      </c>
      <c r="BH81" s="29" t="str">
        <f>IF(ISBLANK(TblPosCalcMain[[#This Row],[Select Retirement System]]),"",VLOOKUP(TblPosCalcMain[[#This Row],[Select Retirement System]],TblRetirementOPEBs[],22,FALSE))</f>
        <v/>
      </c>
      <c r="BI81" s="31" t="str">
        <f>IF(ISBLANK(TblPosCalcMain[[#This Row],[Select Retirement System]]),"",VLOOKUP(TblPosCalcMain[[#This Row],[Select Retirement System]],TblRetirementOPEBs[],23,FALSE))</f>
        <v/>
      </c>
      <c r="BJ81" s="31" t="str">
        <f>IF(ISBLANK(TblPosCalcMain[[#This Row],[Select Retirement System]]),"",VLOOKUP(TblPosCalcMain[[#This Row],[Select Retirement System]],TblRetirementOPEBs[],24,FALSE))</f>
        <v/>
      </c>
      <c r="BK81" s="29" t="str">
        <f>IF(ISBLANK(TblPosCalcMain[[#This Row],[Select Health Plan]]),"",VLOOKUP(TblPosCalcMain[[#This Row],[Select Health Plan]],TblHealthPlans[],4,FALSE))</f>
        <v/>
      </c>
      <c r="BL81" s="26" t="str">
        <f>IF(ISBLANK(TblPosCalcMain[[#This Row],[Select Health Plan]]),"",VLOOKUP(TblPosCalcMain[[#This Row],[Select Health Plan]],TblHealthPlans[],5,FALSE))</f>
        <v/>
      </c>
      <c r="BM81" s="26" t="str">
        <f>IF(ISBLANK(TblPosCalcMain[[#This Row],[Select Health Plan]]),"",VLOOKUP(TblPosCalcMain[[#This Row],[Select Health Plan]],TblHealthPlans[],6,FALSE))</f>
        <v/>
      </c>
    </row>
    <row r="82" spans="3:65" x14ac:dyDescent="0.35">
      <c r="C82" s="9"/>
      <c r="D82" s="40"/>
      <c r="E82" s="40"/>
      <c r="F82" s="9"/>
      <c r="G82" s="9"/>
      <c r="H82" s="17"/>
      <c r="I82" s="26"/>
      <c r="J82" s="9"/>
      <c r="K82" s="17"/>
      <c r="L82" s="17"/>
      <c r="M82" s="25"/>
      <c r="N82" s="25"/>
      <c r="O82" s="26">
        <f>ROUND(TblPosCalcMain[[#This Row],[Enter Position Count Year 1]]*TblPosCalcMain[[#This Row],[Enter Annual Salary]]*(TblPosCalcMain[[#This Row],[Enter Pay Periods Year 1]]/24),0)</f>
        <v>0</v>
      </c>
      <c r="P82" s="26">
        <f>ROUND(TblPosCalcMain[[#This Row],[Enter Position Count Year 2]]*TblPosCalcMain[[#This Row],[Enter Annual Salary]]*(TblPosCalcMain[[#This Row],[Enter Pay Periods Year 2]]/24),0)</f>
        <v>0</v>
      </c>
      <c r="Q82"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82"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82" s="26">
        <f>IF(TblPosCalcMain[[#This Row],[Salary Cost Yr1]]=0,0,ROUND(TblPosCalcMain[[#This Row],[Salary Cost Yr1]]*TblPosCalcMain[[#This Row],[Medicare Rate Yr1]],0))</f>
        <v>0</v>
      </c>
      <c r="T82" s="26">
        <f>IF(TblPosCalcMain[[#This Row],[Salary Cost Yr2]]=0,0,ROUND(TblPosCalcMain[[#This Row],[Salary Cost Yr2]]*TblPosCalcMain[[#This Row],[Medicare Rate Yr2]],0))</f>
        <v>0</v>
      </c>
      <c r="U82" s="26">
        <f>IF(TblPosCalcMain[[#This Row],[Salary Cost Yr1]]=0,0,ROUND(TblPosCalcMain[[#This Row],[Salary Cost Yr1]]*TblPosCalcMain[[#This Row],[Retirement Rate Yr1]],0))</f>
        <v>0</v>
      </c>
      <c r="V82" s="26">
        <f>IF(TblPosCalcMain[[#This Row],[Salary Cost Yr2]]=0,0,ROUND(TblPosCalcMain[[#This Row],[Salary Cost Yr2]]*TblPosCalcMain[[#This Row],[Retirement Rate Yr2]],0))</f>
        <v>0</v>
      </c>
      <c r="W82" s="26">
        <f>IF(TblPosCalcMain[[#This Row],[Salary Cost Yr1]]=0,0,ROUND(TblPosCalcMain[[#This Row],[Salary Cost Yr1]]*TblPosCalcMain[[#This Row],[Group Life Rate Yr1]],0))</f>
        <v>0</v>
      </c>
      <c r="X82" s="26">
        <f>IF(TblPosCalcMain[[#This Row],[Salary Cost Yr2]]=0,0,ROUND(TblPosCalcMain[[#This Row],[Salary Cost Yr2]]*TblPosCalcMain[[#This Row],[Group Life Rate Yr2]],0))</f>
        <v>0</v>
      </c>
      <c r="Y82" s="26">
        <f>IF(TblPosCalcMain[[#This Row],[Salary Cost Yr1]]=0,0,ROUND(TblPosCalcMain[[#This Row],[Salary Cost Yr1]]*TblPosCalcMain[[#This Row],[Retiree Health Cred Rate Yr1]],0))</f>
        <v>0</v>
      </c>
      <c r="Z82" s="26">
        <f>IF(TblPosCalcMain[[#This Row],[Salary Cost Yr2]]=0,0,ROUND(TblPosCalcMain[[#This Row],[Salary Cost Yr2]]*TblPosCalcMain[[#This Row],[Retiree Health Cred Rate Yr2]],0))</f>
        <v>0</v>
      </c>
      <c r="AA82" s="26">
        <f>IF(TblPosCalcMain[[#This Row],[Salary Cost Yr1]]=0,0,ROUND(TblPosCalcMain[[#This Row],[Salary Cost Yr1]]*TblPosCalcMain[[#This Row],[Disability Rate Yr1]],0))</f>
        <v>0</v>
      </c>
      <c r="AB82" s="26">
        <f>IF(TblPosCalcMain[[#This Row],[Salary Cost Yr2]]=0,0,ROUND(TblPosCalcMain[[#This Row],[Salary Cost Yr2]]*TblPosCalcMain[[#This Row],[Disability Rate Yr2]],0))</f>
        <v>0</v>
      </c>
      <c r="AC82" s="26">
        <f>IF(TblPosCalcMain[[#This Row],[Deferred Comp Participant?]]="Yes",ROUND((TblPosCalcMain[[#This Row],[Enter Pay Periods Year 1]]*TblPosCalcMain[[#This Row],[Deferred Comp Match  Per Pay Period Yr1]])*TblPosCalcMain[[#This Row],[Enter Position Count Year 1]],0),0)</f>
        <v>0</v>
      </c>
      <c r="AD82" s="26">
        <f>IF(TblPosCalcMain[[#This Row],[Deferred Comp Participant?]]="Yes",ROUND((TblPosCalcMain[[#This Row],[Enter Pay Periods Year 2]]*TblPosCalcMain[[#This Row],[Deferred Comp Match  Per Pay Period Yr2]])*TblPosCalcMain[[#This Row],[Enter Position Count Year 2]],0),0)</f>
        <v>0</v>
      </c>
      <c r="AE82" s="26">
        <f>IF(ISBLANK(TblPosCalcMain[[#This Row],[Select Health Plan]]),0,ROUND(((TblPosCalcMain[[#This Row],[Health Insurance Premium Yr1]]/24)*TblPosCalcMain[[#This Row],[Enter Pay Periods Year 1]])*TblPosCalcMain[[#This Row],[Enter Position Count Year 1]],0))</f>
        <v>0</v>
      </c>
      <c r="AF82" s="26">
        <f>IF(ISBLANK(TblPosCalcMain[[#This Row],[Select Health Plan]]),0,ROUND(((TblPosCalcMain[[#This Row],[Health Insurance Premium Yr2]]/24)*TblPosCalcMain[[#This Row],[Enter Pay Periods Year 2]])*TblPosCalcMain[[#This Row],[Enter Position Count Year 2]],0))</f>
        <v>0</v>
      </c>
      <c r="AG82"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82"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82"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82"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82" s="29" t="str">
        <f>IF(ISBLANK(TblPosCalcMain[[#This Row],[Select Salary Subobject]]),"",VLOOKUP(TblPosCalcMain[[#This Row],[Select Salary Subobject]],TblSalarySubobjects[],2,FALSE))</f>
        <v/>
      </c>
      <c r="AL82" s="29" t="str">
        <f>IF(ISBLANK(TblPosCalcMain[[#This Row],[Select Salary Subobject]]),"",VLOOKUP(TblPosCalcMain[[#This Row],[Select Salary Subobject]],TblSalarySubobjects[],4,FALSE))</f>
        <v/>
      </c>
      <c r="AM82" s="29" t="str">
        <f>IF(ISBLANK(TblPosCalcMain[[#This Row],[Select Salary Subobject]]),"",VLOOKUP(TblPosCalcMain[[#This Row],[Select Salary Subobject]],TblSalarySubobjects[],5,FALSE))</f>
        <v/>
      </c>
      <c r="AN82" s="29" t="str">
        <f>IF(ISBLANK(TblPosCalcMain[[#This Row],[Select Retirement System]]),"",VLOOKUP(TblPosCalcMain[[#This Row],[Select Retirement System]],TblRetirementOPEBs[],5,FALSE))</f>
        <v/>
      </c>
      <c r="AO82" s="30" t="str">
        <f>IF(ISBLANK(TblPosCalcMain[[#This Row],[Select Retirement System]]),"",VLOOKUP(TblPosCalcMain[[#This Row],[Select Retirement System]],TblRetirementOPEBs[],6,FALSE))</f>
        <v/>
      </c>
      <c r="AP82" s="30" t="str">
        <f>IF(ISBLANK(TblPosCalcMain[[#This Row],[Select Retirement System]]),"",VLOOKUP(TblPosCalcMain[[#This Row],[Select Retirement System]],TblRetirementOPEBs[],7,FALSE))</f>
        <v/>
      </c>
      <c r="AQ82" s="31" t="str">
        <f>IF(ISBLANK(TblPosCalcMain[[#This Row],[Select Retirement System]]),"",VLOOKUP(TblPosCalcMain[[#This Row],[Select Retirement System]],TblRetirementOPEBs[],8,FALSE))</f>
        <v/>
      </c>
      <c r="AR82" s="31" t="str">
        <f>IF(ISBLANK(TblPosCalcMain[[#This Row],[Select Retirement System]]),"",VLOOKUP(TblPosCalcMain[[#This Row],[Select Retirement System]],TblRetirementOPEBs[],9,FALSE))</f>
        <v/>
      </c>
      <c r="AS82" s="37" t="str">
        <f>IF(ISBLANK(TblPosCalcMain[[#This Row],[Select Retirement System]]),"",VLOOKUP(TblPosCalcMain[[#This Row],[Select Retirement System]],TblRetirementOPEBs[],10,FALSE))</f>
        <v/>
      </c>
      <c r="AT82" s="30" t="str">
        <f>IF(ISBLANK(TblPosCalcMain[[#This Row],[Select Retirement System]]),"",VLOOKUP(TblPosCalcMain[[#This Row],[Select Retirement System]],TblRetirementOPEBs[],11,FALSE))</f>
        <v/>
      </c>
      <c r="AU82" s="30" t="str">
        <f>IF(ISBLANK(TblPosCalcMain[[#This Row],[Select Retirement System]]),"",VLOOKUP(TblPosCalcMain[[#This Row],[Select Retirement System]],TblRetirementOPEBs[],12,FALSE))</f>
        <v/>
      </c>
      <c r="AV82" s="37" t="str">
        <f>IF(ISBLANK(TblPosCalcMain[[#This Row],[Select Retirement System]]),"",VLOOKUP(TblPosCalcMain[[#This Row],[Select Retirement System]],TblRetirementOPEBs[],2,FALSE))</f>
        <v/>
      </c>
      <c r="AW82" s="30" t="str">
        <f>IF(ISBLANK(TblPosCalcMain[[#This Row],[Select Retirement System]]),"",VLOOKUP(TblPosCalcMain[[#This Row],[Select Retirement System]],TblRetirementOPEBs[],3,FALSE))</f>
        <v/>
      </c>
      <c r="AX82" s="30" t="str">
        <f>IF(ISBLANK(TblPosCalcMain[[#This Row],[Select Retirement System]]),"",VLOOKUP(TblPosCalcMain[[#This Row],[Select Retirement System]],TblRetirementOPEBs[],4,FALSE))</f>
        <v/>
      </c>
      <c r="AY82" s="38" t="str">
        <f>IF(ISBLANK(TblPosCalcMain[[#This Row],[Select Retirement System]]),"",VLOOKUP(TblPosCalcMain[[#This Row],[Select Retirement System]],TblRetirementOPEBs[],13,FALSE))</f>
        <v/>
      </c>
      <c r="AZ82" s="39" t="str">
        <f>IF(ISBLANK(TblPosCalcMain[[#This Row],[Select Retirement System]]),"",VLOOKUP(TblPosCalcMain[[#This Row],[Select Retirement System]],TblRetirementOPEBs[],14,FALSE))</f>
        <v/>
      </c>
      <c r="BA82" s="39" t="str">
        <f>IF(ISBLANK(TblPosCalcMain[[#This Row],[Select Retirement System]]),"",VLOOKUP(TblPosCalcMain[[#This Row],[Select Retirement System]],TblRetirementOPEBs[],15,FALSE))</f>
        <v/>
      </c>
      <c r="BB82" s="38" t="str">
        <f>IF(ISBLANK(TblPosCalcMain[[#This Row],[Select Retirement System]]),"",VLOOKUP(TblPosCalcMain[[#This Row],[Select Retirement System]],TblRetirementOPEBs[],16,FALSE))</f>
        <v/>
      </c>
      <c r="BC82" s="39" t="str">
        <f>IF(ISBLANK(TblPosCalcMain[[#This Row],[Select Retirement System]]),"",VLOOKUP(TblPosCalcMain[[#This Row],[Select Retirement System]],TblRetirementOPEBs[],17,FALSE))</f>
        <v/>
      </c>
      <c r="BD82" s="39" t="str">
        <f>IF(ISBLANK(TblPosCalcMain[[#This Row],[Select Retirement System]]),"",VLOOKUP(TblPosCalcMain[[#This Row],[Select Retirement System]],TblRetirementOPEBs[],18,FALSE))</f>
        <v/>
      </c>
      <c r="BE82" s="38" t="str">
        <f>IF(ISBLANK(TblPosCalcMain[[#This Row],[Select Retirement System]]),"",VLOOKUP(TblPosCalcMain[[#This Row],[Select Retirement System]],TblRetirementOPEBs[],19,FALSE))</f>
        <v/>
      </c>
      <c r="BF82" s="39" t="str">
        <f>IF(ISBLANK(TblPosCalcMain[[#This Row],[Select Retirement System]]),"",VLOOKUP(TblPosCalcMain[[#This Row],[Select Retirement System]],TblRetirementOPEBs[],20,FALSE))</f>
        <v/>
      </c>
      <c r="BG82" s="39" t="str">
        <f>IF(ISBLANK(TblPosCalcMain[[#This Row],[Select Retirement System]]),"",VLOOKUP(TblPosCalcMain[[#This Row],[Select Retirement System]],TblRetirementOPEBs[],21,FALSE))</f>
        <v/>
      </c>
      <c r="BH82" s="29" t="str">
        <f>IF(ISBLANK(TblPosCalcMain[[#This Row],[Select Retirement System]]),"",VLOOKUP(TblPosCalcMain[[#This Row],[Select Retirement System]],TblRetirementOPEBs[],22,FALSE))</f>
        <v/>
      </c>
      <c r="BI82" s="31" t="str">
        <f>IF(ISBLANK(TblPosCalcMain[[#This Row],[Select Retirement System]]),"",VLOOKUP(TblPosCalcMain[[#This Row],[Select Retirement System]],TblRetirementOPEBs[],23,FALSE))</f>
        <v/>
      </c>
      <c r="BJ82" s="31" t="str">
        <f>IF(ISBLANK(TblPosCalcMain[[#This Row],[Select Retirement System]]),"",VLOOKUP(TblPosCalcMain[[#This Row],[Select Retirement System]],TblRetirementOPEBs[],24,FALSE))</f>
        <v/>
      </c>
      <c r="BK82" s="29" t="str">
        <f>IF(ISBLANK(TblPosCalcMain[[#This Row],[Select Health Plan]]),"",VLOOKUP(TblPosCalcMain[[#This Row],[Select Health Plan]],TblHealthPlans[],4,FALSE))</f>
        <v/>
      </c>
      <c r="BL82" s="26" t="str">
        <f>IF(ISBLANK(TblPosCalcMain[[#This Row],[Select Health Plan]]),"",VLOOKUP(TblPosCalcMain[[#This Row],[Select Health Plan]],TblHealthPlans[],5,FALSE))</f>
        <v/>
      </c>
      <c r="BM82" s="26" t="str">
        <f>IF(ISBLANK(TblPosCalcMain[[#This Row],[Select Health Plan]]),"",VLOOKUP(TblPosCalcMain[[#This Row],[Select Health Plan]],TblHealthPlans[],6,FALSE))</f>
        <v/>
      </c>
    </row>
    <row r="83" spans="3:65" x14ac:dyDescent="0.35">
      <c r="C83" s="9"/>
      <c r="D83" s="40"/>
      <c r="E83" s="40"/>
      <c r="F83" s="9"/>
      <c r="G83" s="9"/>
      <c r="H83" s="17"/>
      <c r="I83" s="26"/>
      <c r="J83" s="9"/>
      <c r="K83" s="17"/>
      <c r="L83" s="17"/>
      <c r="M83" s="25"/>
      <c r="N83" s="25"/>
      <c r="O83" s="26">
        <f>ROUND(TblPosCalcMain[[#This Row],[Enter Position Count Year 1]]*TblPosCalcMain[[#This Row],[Enter Annual Salary]]*(TblPosCalcMain[[#This Row],[Enter Pay Periods Year 1]]/24),0)</f>
        <v>0</v>
      </c>
      <c r="P83" s="26">
        <f>ROUND(TblPosCalcMain[[#This Row],[Enter Position Count Year 2]]*TblPosCalcMain[[#This Row],[Enter Annual Salary]]*(TblPosCalcMain[[#This Row],[Enter Pay Periods Year 2]]/24),0)</f>
        <v>0</v>
      </c>
      <c r="Q83"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83"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83" s="26">
        <f>IF(TblPosCalcMain[[#This Row],[Salary Cost Yr1]]=0,0,ROUND(TblPosCalcMain[[#This Row],[Salary Cost Yr1]]*TblPosCalcMain[[#This Row],[Medicare Rate Yr1]],0))</f>
        <v>0</v>
      </c>
      <c r="T83" s="26">
        <f>IF(TblPosCalcMain[[#This Row],[Salary Cost Yr2]]=0,0,ROUND(TblPosCalcMain[[#This Row],[Salary Cost Yr2]]*TblPosCalcMain[[#This Row],[Medicare Rate Yr2]],0))</f>
        <v>0</v>
      </c>
      <c r="U83" s="26">
        <f>IF(TblPosCalcMain[[#This Row],[Salary Cost Yr1]]=0,0,ROUND(TblPosCalcMain[[#This Row],[Salary Cost Yr1]]*TblPosCalcMain[[#This Row],[Retirement Rate Yr1]],0))</f>
        <v>0</v>
      </c>
      <c r="V83" s="26">
        <f>IF(TblPosCalcMain[[#This Row],[Salary Cost Yr2]]=0,0,ROUND(TblPosCalcMain[[#This Row],[Salary Cost Yr2]]*TblPosCalcMain[[#This Row],[Retirement Rate Yr2]],0))</f>
        <v>0</v>
      </c>
      <c r="W83" s="26">
        <f>IF(TblPosCalcMain[[#This Row],[Salary Cost Yr1]]=0,0,ROUND(TblPosCalcMain[[#This Row],[Salary Cost Yr1]]*TblPosCalcMain[[#This Row],[Group Life Rate Yr1]],0))</f>
        <v>0</v>
      </c>
      <c r="X83" s="26">
        <f>IF(TblPosCalcMain[[#This Row],[Salary Cost Yr2]]=0,0,ROUND(TblPosCalcMain[[#This Row],[Salary Cost Yr2]]*TblPosCalcMain[[#This Row],[Group Life Rate Yr2]],0))</f>
        <v>0</v>
      </c>
      <c r="Y83" s="26">
        <f>IF(TblPosCalcMain[[#This Row],[Salary Cost Yr1]]=0,0,ROUND(TblPosCalcMain[[#This Row],[Salary Cost Yr1]]*TblPosCalcMain[[#This Row],[Retiree Health Cred Rate Yr1]],0))</f>
        <v>0</v>
      </c>
      <c r="Z83" s="26">
        <f>IF(TblPosCalcMain[[#This Row],[Salary Cost Yr2]]=0,0,ROUND(TblPosCalcMain[[#This Row],[Salary Cost Yr2]]*TblPosCalcMain[[#This Row],[Retiree Health Cred Rate Yr2]],0))</f>
        <v>0</v>
      </c>
      <c r="AA83" s="26">
        <f>IF(TblPosCalcMain[[#This Row],[Salary Cost Yr1]]=0,0,ROUND(TblPosCalcMain[[#This Row],[Salary Cost Yr1]]*TblPosCalcMain[[#This Row],[Disability Rate Yr1]],0))</f>
        <v>0</v>
      </c>
      <c r="AB83" s="26">
        <f>IF(TblPosCalcMain[[#This Row],[Salary Cost Yr2]]=0,0,ROUND(TblPosCalcMain[[#This Row],[Salary Cost Yr2]]*TblPosCalcMain[[#This Row],[Disability Rate Yr2]],0))</f>
        <v>0</v>
      </c>
      <c r="AC83" s="26">
        <f>IF(TblPosCalcMain[[#This Row],[Deferred Comp Participant?]]="Yes",ROUND((TblPosCalcMain[[#This Row],[Enter Pay Periods Year 1]]*TblPosCalcMain[[#This Row],[Deferred Comp Match  Per Pay Period Yr1]])*TblPosCalcMain[[#This Row],[Enter Position Count Year 1]],0),0)</f>
        <v>0</v>
      </c>
      <c r="AD83" s="26">
        <f>IF(TblPosCalcMain[[#This Row],[Deferred Comp Participant?]]="Yes",ROUND((TblPosCalcMain[[#This Row],[Enter Pay Periods Year 2]]*TblPosCalcMain[[#This Row],[Deferred Comp Match  Per Pay Period Yr2]])*TblPosCalcMain[[#This Row],[Enter Position Count Year 2]],0),0)</f>
        <v>0</v>
      </c>
      <c r="AE83" s="26">
        <f>IF(ISBLANK(TblPosCalcMain[[#This Row],[Select Health Plan]]),0,ROUND(((TblPosCalcMain[[#This Row],[Health Insurance Premium Yr1]]/24)*TblPosCalcMain[[#This Row],[Enter Pay Periods Year 1]])*TblPosCalcMain[[#This Row],[Enter Position Count Year 1]],0))</f>
        <v>0</v>
      </c>
      <c r="AF83" s="26">
        <f>IF(ISBLANK(TblPosCalcMain[[#This Row],[Select Health Plan]]),0,ROUND(((TblPosCalcMain[[#This Row],[Health Insurance Premium Yr2]]/24)*TblPosCalcMain[[#This Row],[Enter Pay Periods Year 2]])*TblPosCalcMain[[#This Row],[Enter Position Count Year 2]],0))</f>
        <v>0</v>
      </c>
      <c r="AG83"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83"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83"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83"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83" s="29" t="str">
        <f>IF(ISBLANK(TblPosCalcMain[[#This Row],[Select Salary Subobject]]),"",VLOOKUP(TblPosCalcMain[[#This Row],[Select Salary Subobject]],TblSalarySubobjects[],2,FALSE))</f>
        <v/>
      </c>
      <c r="AL83" s="29" t="str">
        <f>IF(ISBLANK(TblPosCalcMain[[#This Row],[Select Salary Subobject]]),"",VLOOKUP(TblPosCalcMain[[#This Row],[Select Salary Subobject]],TblSalarySubobjects[],4,FALSE))</f>
        <v/>
      </c>
      <c r="AM83" s="29" t="str">
        <f>IF(ISBLANK(TblPosCalcMain[[#This Row],[Select Salary Subobject]]),"",VLOOKUP(TblPosCalcMain[[#This Row],[Select Salary Subobject]],TblSalarySubobjects[],5,FALSE))</f>
        <v/>
      </c>
      <c r="AN83" s="29" t="str">
        <f>IF(ISBLANK(TblPosCalcMain[[#This Row],[Select Retirement System]]),"",VLOOKUP(TblPosCalcMain[[#This Row],[Select Retirement System]],TblRetirementOPEBs[],5,FALSE))</f>
        <v/>
      </c>
      <c r="AO83" s="30" t="str">
        <f>IF(ISBLANK(TblPosCalcMain[[#This Row],[Select Retirement System]]),"",VLOOKUP(TblPosCalcMain[[#This Row],[Select Retirement System]],TblRetirementOPEBs[],6,FALSE))</f>
        <v/>
      </c>
      <c r="AP83" s="30" t="str">
        <f>IF(ISBLANK(TblPosCalcMain[[#This Row],[Select Retirement System]]),"",VLOOKUP(TblPosCalcMain[[#This Row],[Select Retirement System]],TblRetirementOPEBs[],7,FALSE))</f>
        <v/>
      </c>
      <c r="AQ83" s="31" t="str">
        <f>IF(ISBLANK(TblPosCalcMain[[#This Row],[Select Retirement System]]),"",VLOOKUP(TblPosCalcMain[[#This Row],[Select Retirement System]],TblRetirementOPEBs[],8,FALSE))</f>
        <v/>
      </c>
      <c r="AR83" s="31" t="str">
        <f>IF(ISBLANK(TblPosCalcMain[[#This Row],[Select Retirement System]]),"",VLOOKUP(TblPosCalcMain[[#This Row],[Select Retirement System]],TblRetirementOPEBs[],9,FALSE))</f>
        <v/>
      </c>
      <c r="AS83" s="37" t="str">
        <f>IF(ISBLANK(TblPosCalcMain[[#This Row],[Select Retirement System]]),"",VLOOKUP(TblPosCalcMain[[#This Row],[Select Retirement System]],TblRetirementOPEBs[],10,FALSE))</f>
        <v/>
      </c>
      <c r="AT83" s="30" t="str">
        <f>IF(ISBLANK(TblPosCalcMain[[#This Row],[Select Retirement System]]),"",VLOOKUP(TblPosCalcMain[[#This Row],[Select Retirement System]],TblRetirementOPEBs[],11,FALSE))</f>
        <v/>
      </c>
      <c r="AU83" s="30" t="str">
        <f>IF(ISBLANK(TblPosCalcMain[[#This Row],[Select Retirement System]]),"",VLOOKUP(TblPosCalcMain[[#This Row],[Select Retirement System]],TblRetirementOPEBs[],12,FALSE))</f>
        <v/>
      </c>
      <c r="AV83" s="37" t="str">
        <f>IF(ISBLANK(TblPosCalcMain[[#This Row],[Select Retirement System]]),"",VLOOKUP(TblPosCalcMain[[#This Row],[Select Retirement System]],TblRetirementOPEBs[],2,FALSE))</f>
        <v/>
      </c>
      <c r="AW83" s="30" t="str">
        <f>IF(ISBLANK(TblPosCalcMain[[#This Row],[Select Retirement System]]),"",VLOOKUP(TblPosCalcMain[[#This Row],[Select Retirement System]],TblRetirementOPEBs[],3,FALSE))</f>
        <v/>
      </c>
      <c r="AX83" s="30" t="str">
        <f>IF(ISBLANK(TblPosCalcMain[[#This Row],[Select Retirement System]]),"",VLOOKUP(TblPosCalcMain[[#This Row],[Select Retirement System]],TblRetirementOPEBs[],4,FALSE))</f>
        <v/>
      </c>
      <c r="AY83" s="38" t="str">
        <f>IF(ISBLANK(TblPosCalcMain[[#This Row],[Select Retirement System]]),"",VLOOKUP(TblPosCalcMain[[#This Row],[Select Retirement System]],TblRetirementOPEBs[],13,FALSE))</f>
        <v/>
      </c>
      <c r="AZ83" s="39" t="str">
        <f>IF(ISBLANK(TblPosCalcMain[[#This Row],[Select Retirement System]]),"",VLOOKUP(TblPosCalcMain[[#This Row],[Select Retirement System]],TblRetirementOPEBs[],14,FALSE))</f>
        <v/>
      </c>
      <c r="BA83" s="39" t="str">
        <f>IF(ISBLANK(TblPosCalcMain[[#This Row],[Select Retirement System]]),"",VLOOKUP(TblPosCalcMain[[#This Row],[Select Retirement System]],TblRetirementOPEBs[],15,FALSE))</f>
        <v/>
      </c>
      <c r="BB83" s="38" t="str">
        <f>IF(ISBLANK(TblPosCalcMain[[#This Row],[Select Retirement System]]),"",VLOOKUP(TblPosCalcMain[[#This Row],[Select Retirement System]],TblRetirementOPEBs[],16,FALSE))</f>
        <v/>
      </c>
      <c r="BC83" s="39" t="str">
        <f>IF(ISBLANK(TblPosCalcMain[[#This Row],[Select Retirement System]]),"",VLOOKUP(TblPosCalcMain[[#This Row],[Select Retirement System]],TblRetirementOPEBs[],17,FALSE))</f>
        <v/>
      </c>
      <c r="BD83" s="39" t="str">
        <f>IF(ISBLANK(TblPosCalcMain[[#This Row],[Select Retirement System]]),"",VLOOKUP(TblPosCalcMain[[#This Row],[Select Retirement System]],TblRetirementOPEBs[],18,FALSE))</f>
        <v/>
      </c>
      <c r="BE83" s="38" t="str">
        <f>IF(ISBLANK(TblPosCalcMain[[#This Row],[Select Retirement System]]),"",VLOOKUP(TblPosCalcMain[[#This Row],[Select Retirement System]],TblRetirementOPEBs[],19,FALSE))</f>
        <v/>
      </c>
      <c r="BF83" s="39" t="str">
        <f>IF(ISBLANK(TblPosCalcMain[[#This Row],[Select Retirement System]]),"",VLOOKUP(TblPosCalcMain[[#This Row],[Select Retirement System]],TblRetirementOPEBs[],20,FALSE))</f>
        <v/>
      </c>
      <c r="BG83" s="39" t="str">
        <f>IF(ISBLANK(TblPosCalcMain[[#This Row],[Select Retirement System]]),"",VLOOKUP(TblPosCalcMain[[#This Row],[Select Retirement System]],TblRetirementOPEBs[],21,FALSE))</f>
        <v/>
      </c>
      <c r="BH83" s="29" t="str">
        <f>IF(ISBLANK(TblPosCalcMain[[#This Row],[Select Retirement System]]),"",VLOOKUP(TblPosCalcMain[[#This Row],[Select Retirement System]],TblRetirementOPEBs[],22,FALSE))</f>
        <v/>
      </c>
      <c r="BI83" s="31" t="str">
        <f>IF(ISBLANK(TblPosCalcMain[[#This Row],[Select Retirement System]]),"",VLOOKUP(TblPosCalcMain[[#This Row],[Select Retirement System]],TblRetirementOPEBs[],23,FALSE))</f>
        <v/>
      </c>
      <c r="BJ83" s="31" t="str">
        <f>IF(ISBLANK(TblPosCalcMain[[#This Row],[Select Retirement System]]),"",VLOOKUP(TblPosCalcMain[[#This Row],[Select Retirement System]],TblRetirementOPEBs[],24,FALSE))</f>
        <v/>
      </c>
      <c r="BK83" s="29" t="str">
        <f>IF(ISBLANK(TblPosCalcMain[[#This Row],[Select Health Plan]]),"",VLOOKUP(TblPosCalcMain[[#This Row],[Select Health Plan]],TblHealthPlans[],4,FALSE))</f>
        <v/>
      </c>
      <c r="BL83" s="26" t="str">
        <f>IF(ISBLANK(TblPosCalcMain[[#This Row],[Select Health Plan]]),"",VLOOKUP(TblPosCalcMain[[#This Row],[Select Health Plan]],TblHealthPlans[],5,FALSE))</f>
        <v/>
      </c>
      <c r="BM83" s="26" t="str">
        <f>IF(ISBLANK(TblPosCalcMain[[#This Row],[Select Health Plan]]),"",VLOOKUP(TblPosCalcMain[[#This Row],[Select Health Plan]],TblHealthPlans[],6,FALSE))</f>
        <v/>
      </c>
    </row>
    <row r="84" spans="3:65" x14ac:dyDescent="0.35">
      <c r="C84" s="9"/>
      <c r="D84" s="40"/>
      <c r="E84" s="40"/>
      <c r="F84" s="9"/>
      <c r="G84" s="9"/>
      <c r="H84" s="17"/>
      <c r="I84" s="26"/>
      <c r="J84" s="9"/>
      <c r="K84" s="17"/>
      <c r="L84" s="17"/>
      <c r="M84" s="25"/>
      <c r="N84" s="25"/>
      <c r="O84" s="26">
        <f>ROUND(TblPosCalcMain[[#This Row],[Enter Position Count Year 1]]*TblPosCalcMain[[#This Row],[Enter Annual Salary]]*(TblPosCalcMain[[#This Row],[Enter Pay Periods Year 1]]/24),0)</f>
        <v>0</v>
      </c>
      <c r="P84" s="26">
        <f>ROUND(TblPosCalcMain[[#This Row],[Enter Position Count Year 2]]*TblPosCalcMain[[#This Row],[Enter Annual Salary]]*(TblPosCalcMain[[#This Row],[Enter Pay Periods Year 2]]/24),0)</f>
        <v>0</v>
      </c>
      <c r="Q84"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84"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84" s="26">
        <f>IF(TblPosCalcMain[[#This Row],[Salary Cost Yr1]]=0,0,ROUND(TblPosCalcMain[[#This Row],[Salary Cost Yr1]]*TblPosCalcMain[[#This Row],[Medicare Rate Yr1]],0))</f>
        <v>0</v>
      </c>
      <c r="T84" s="26">
        <f>IF(TblPosCalcMain[[#This Row],[Salary Cost Yr2]]=0,0,ROUND(TblPosCalcMain[[#This Row],[Salary Cost Yr2]]*TblPosCalcMain[[#This Row],[Medicare Rate Yr2]],0))</f>
        <v>0</v>
      </c>
      <c r="U84" s="26">
        <f>IF(TblPosCalcMain[[#This Row],[Salary Cost Yr1]]=0,0,ROUND(TblPosCalcMain[[#This Row],[Salary Cost Yr1]]*TblPosCalcMain[[#This Row],[Retirement Rate Yr1]],0))</f>
        <v>0</v>
      </c>
      <c r="V84" s="26">
        <f>IF(TblPosCalcMain[[#This Row],[Salary Cost Yr2]]=0,0,ROUND(TblPosCalcMain[[#This Row],[Salary Cost Yr2]]*TblPosCalcMain[[#This Row],[Retirement Rate Yr2]],0))</f>
        <v>0</v>
      </c>
      <c r="W84" s="26">
        <f>IF(TblPosCalcMain[[#This Row],[Salary Cost Yr1]]=0,0,ROUND(TblPosCalcMain[[#This Row],[Salary Cost Yr1]]*TblPosCalcMain[[#This Row],[Group Life Rate Yr1]],0))</f>
        <v>0</v>
      </c>
      <c r="X84" s="26">
        <f>IF(TblPosCalcMain[[#This Row],[Salary Cost Yr2]]=0,0,ROUND(TblPosCalcMain[[#This Row],[Salary Cost Yr2]]*TblPosCalcMain[[#This Row],[Group Life Rate Yr2]],0))</f>
        <v>0</v>
      </c>
      <c r="Y84" s="26">
        <f>IF(TblPosCalcMain[[#This Row],[Salary Cost Yr1]]=0,0,ROUND(TblPosCalcMain[[#This Row],[Salary Cost Yr1]]*TblPosCalcMain[[#This Row],[Retiree Health Cred Rate Yr1]],0))</f>
        <v>0</v>
      </c>
      <c r="Z84" s="26">
        <f>IF(TblPosCalcMain[[#This Row],[Salary Cost Yr2]]=0,0,ROUND(TblPosCalcMain[[#This Row],[Salary Cost Yr2]]*TblPosCalcMain[[#This Row],[Retiree Health Cred Rate Yr2]],0))</f>
        <v>0</v>
      </c>
      <c r="AA84" s="26">
        <f>IF(TblPosCalcMain[[#This Row],[Salary Cost Yr1]]=0,0,ROUND(TblPosCalcMain[[#This Row],[Salary Cost Yr1]]*TblPosCalcMain[[#This Row],[Disability Rate Yr1]],0))</f>
        <v>0</v>
      </c>
      <c r="AB84" s="26">
        <f>IF(TblPosCalcMain[[#This Row],[Salary Cost Yr2]]=0,0,ROUND(TblPosCalcMain[[#This Row],[Salary Cost Yr2]]*TblPosCalcMain[[#This Row],[Disability Rate Yr2]],0))</f>
        <v>0</v>
      </c>
      <c r="AC84" s="26">
        <f>IF(TblPosCalcMain[[#This Row],[Deferred Comp Participant?]]="Yes",ROUND((TblPosCalcMain[[#This Row],[Enter Pay Periods Year 1]]*TblPosCalcMain[[#This Row],[Deferred Comp Match  Per Pay Period Yr1]])*TblPosCalcMain[[#This Row],[Enter Position Count Year 1]],0),0)</f>
        <v>0</v>
      </c>
      <c r="AD84" s="26">
        <f>IF(TblPosCalcMain[[#This Row],[Deferred Comp Participant?]]="Yes",ROUND((TblPosCalcMain[[#This Row],[Enter Pay Periods Year 2]]*TblPosCalcMain[[#This Row],[Deferred Comp Match  Per Pay Period Yr2]])*TblPosCalcMain[[#This Row],[Enter Position Count Year 2]],0),0)</f>
        <v>0</v>
      </c>
      <c r="AE84" s="26">
        <f>IF(ISBLANK(TblPosCalcMain[[#This Row],[Select Health Plan]]),0,ROUND(((TblPosCalcMain[[#This Row],[Health Insurance Premium Yr1]]/24)*TblPosCalcMain[[#This Row],[Enter Pay Periods Year 1]])*TblPosCalcMain[[#This Row],[Enter Position Count Year 1]],0))</f>
        <v>0</v>
      </c>
      <c r="AF84" s="26">
        <f>IF(ISBLANK(TblPosCalcMain[[#This Row],[Select Health Plan]]),0,ROUND(((TblPosCalcMain[[#This Row],[Health Insurance Premium Yr2]]/24)*TblPosCalcMain[[#This Row],[Enter Pay Periods Year 2]])*TblPosCalcMain[[#This Row],[Enter Position Count Year 2]],0))</f>
        <v>0</v>
      </c>
      <c r="AG84"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84"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84"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84"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84" s="29" t="str">
        <f>IF(ISBLANK(TblPosCalcMain[[#This Row],[Select Salary Subobject]]),"",VLOOKUP(TblPosCalcMain[[#This Row],[Select Salary Subobject]],TblSalarySubobjects[],2,FALSE))</f>
        <v/>
      </c>
      <c r="AL84" s="29" t="str">
        <f>IF(ISBLANK(TblPosCalcMain[[#This Row],[Select Salary Subobject]]),"",VLOOKUP(TblPosCalcMain[[#This Row],[Select Salary Subobject]],TblSalarySubobjects[],4,FALSE))</f>
        <v/>
      </c>
      <c r="AM84" s="29" t="str">
        <f>IF(ISBLANK(TblPosCalcMain[[#This Row],[Select Salary Subobject]]),"",VLOOKUP(TblPosCalcMain[[#This Row],[Select Salary Subobject]],TblSalarySubobjects[],5,FALSE))</f>
        <v/>
      </c>
      <c r="AN84" s="29" t="str">
        <f>IF(ISBLANK(TblPosCalcMain[[#This Row],[Select Retirement System]]),"",VLOOKUP(TblPosCalcMain[[#This Row],[Select Retirement System]],TblRetirementOPEBs[],5,FALSE))</f>
        <v/>
      </c>
      <c r="AO84" s="30" t="str">
        <f>IF(ISBLANK(TblPosCalcMain[[#This Row],[Select Retirement System]]),"",VLOOKUP(TblPosCalcMain[[#This Row],[Select Retirement System]],TblRetirementOPEBs[],6,FALSE))</f>
        <v/>
      </c>
      <c r="AP84" s="30" t="str">
        <f>IF(ISBLANK(TblPosCalcMain[[#This Row],[Select Retirement System]]),"",VLOOKUP(TblPosCalcMain[[#This Row],[Select Retirement System]],TblRetirementOPEBs[],7,FALSE))</f>
        <v/>
      </c>
      <c r="AQ84" s="31" t="str">
        <f>IF(ISBLANK(TblPosCalcMain[[#This Row],[Select Retirement System]]),"",VLOOKUP(TblPosCalcMain[[#This Row],[Select Retirement System]],TblRetirementOPEBs[],8,FALSE))</f>
        <v/>
      </c>
      <c r="AR84" s="31" t="str">
        <f>IF(ISBLANK(TblPosCalcMain[[#This Row],[Select Retirement System]]),"",VLOOKUP(TblPosCalcMain[[#This Row],[Select Retirement System]],TblRetirementOPEBs[],9,FALSE))</f>
        <v/>
      </c>
      <c r="AS84" s="37" t="str">
        <f>IF(ISBLANK(TblPosCalcMain[[#This Row],[Select Retirement System]]),"",VLOOKUP(TblPosCalcMain[[#This Row],[Select Retirement System]],TblRetirementOPEBs[],10,FALSE))</f>
        <v/>
      </c>
      <c r="AT84" s="30" t="str">
        <f>IF(ISBLANK(TblPosCalcMain[[#This Row],[Select Retirement System]]),"",VLOOKUP(TblPosCalcMain[[#This Row],[Select Retirement System]],TblRetirementOPEBs[],11,FALSE))</f>
        <v/>
      </c>
      <c r="AU84" s="30" t="str">
        <f>IF(ISBLANK(TblPosCalcMain[[#This Row],[Select Retirement System]]),"",VLOOKUP(TblPosCalcMain[[#This Row],[Select Retirement System]],TblRetirementOPEBs[],12,FALSE))</f>
        <v/>
      </c>
      <c r="AV84" s="37" t="str">
        <f>IF(ISBLANK(TblPosCalcMain[[#This Row],[Select Retirement System]]),"",VLOOKUP(TblPosCalcMain[[#This Row],[Select Retirement System]],TblRetirementOPEBs[],2,FALSE))</f>
        <v/>
      </c>
      <c r="AW84" s="30" t="str">
        <f>IF(ISBLANK(TblPosCalcMain[[#This Row],[Select Retirement System]]),"",VLOOKUP(TblPosCalcMain[[#This Row],[Select Retirement System]],TblRetirementOPEBs[],3,FALSE))</f>
        <v/>
      </c>
      <c r="AX84" s="30" t="str">
        <f>IF(ISBLANK(TblPosCalcMain[[#This Row],[Select Retirement System]]),"",VLOOKUP(TblPosCalcMain[[#This Row],[Select Retirement System]],TblRetirementOPEBs[],4,FALSE))</f>
        <v/>
      </c>
      <c r="AY84" s="38" t="str">
        <f>IF(ISBLANK(TblPosCalcMain[[#This Row],[Select Retirement System]]),"",VLOOKUP(TblPosCalcMain[[#This Row],[Select Retirement System]],TblRetirementOPEBs[],13,FALSE))</f>
        <v/>
      </c>
      <c r="AZ84" s="39" t="str">
        <f>IF(ISBLANK(TblPosCalcMain[[#This Row],[Select Retirement System]]),"",VLOOKUP(TblPosCalcMain[[#This Row],[Select Retirement System]],TblRetirementOPEBs[],14,FALSE))</f>
        <v/>
      </c>
      <c r="BA84" s="39" t="str">
        <f>IF(ISBLANK(TblPosCalcMain[[#This Row],[Select Retirement System]]),"",VLOOKUP(TblPosCalcMain[[#This Row],[Select Retirement System]],TblRetirementOPEBs[],15,FALSE))</f>
        <v/>
      </c>
      <c r="BB84" s="38" t="str">
        <f>IF(ISBLANK(TblPosCalcMain[[#This Row],[Select Retirement System]]),"",VLOOKUP(TblPosCalcMain[[#This Row],[Select Retirement System]],TblRetirementOPEBs[],16,FALSE))</f>
        <v/>
      </c>
      <c r="BC84" s="39" t="str">
        <f>IF(ISBLANK(TblPosCalcMain[[#This Row],[Select Retirement System]]),"",VLOOKUP(TblPosCalcMain[[#This Row],[Select Retirement System]],TblRetirementOPEBs[],17,FALSE))</f>
        <v/>
      </c>
      <c r="BD84" s="39" t="str">
        <f>IF(ISBLANK(TblPosCalcMain[[#This Row],[Select Retirement System]]),"",VLOOKUP(TblPosCalcMain[[#This Row],[Select Retirement System]],TblRetirementOPEBs[],18,FALSE))</f>
        <v/>
      </c>
      <c r="BE84" s="38" t="str">
        <f>IF(ISBLANK(TblPosCalcMain[[#This Row],[Select Retirement System]]),"",VLOOKUP(TblPosCalcMain[[#This Row],[Select Retirement System]],TblRetirementOPEBs[],19,FALSE))</f>
        <v/>
      </c>
      <c r="BF84" s="39" t="str">
        <f>IF(ISBLANK(TblPosCalcMain[[#This Row],[Select Retirement System]]),"",VLOOKUP(TblPosCalcMain[[#This Row],[Select Retirement System]],TblRetirementOPEBs[],20,FALSE))</f>
        <v/>
      </c>
      <c r="BG84" s="39" t="str">
        <f>IF(ISBLANK(TblPosCalcMain[[#This Row],[Select Retirement System]]),"",VLOOKUP(TblPosCalcMain[[#This Row],[Select Retirement System]],TblRetirementOPEBs[],21,FALSE))</f>
        <v/>
      </c>
      <c r="BH84" s="29" t="str">
        <f>IF(ISBLANK(TblPosCalcMain[[#This Row],[Select Retirement System]]),"",VLOOKUP(TblPosCalcMain[[#This Row],[Select Retirement System]],TblRetirementOPEBs[],22,FALSE))</f>
        <v/>
      </c>
      <c r="BI84" s="31" t="str">
        <f>IF(ISBLANK(TblPosCalcMain[[#This Row],[Select Retirement System]]),"",VLOOKUP(TblPosCalcMain[[#This Row],[Select Retirement System]],TblRetirementOPEBs[],23,FALSE))</f>
        <v/>
      </c>
      <c r="BJ84" s="31" t="str">
        <f>IF(ISBLANK(TblPosCalcMain[[#This Row],[Select Retirement System]]),"",VLOOKUP(TblPosCalcMain[[#This Row],[Select Retirement System]],TblRetirementOPEBs[],24,FALSE))</f>
        <v/>
      </c>
      <c r="BK84" s="29" t="str">
        <f>IF(ISBLANK(TblPosCalcMain[[#This Row],[Select Health Plan]]),"",VLOOKUP(TblPosCalcMain[[#This Row],[Select Health Plan]],TblHealthPlans[],4,FALSE))</f>
        <v/>
      </c>
      <c r="BL84" s="26" t="str">
        <f>IF(ISBLANK(TblPosCalcMain[[#This Row],[Select Health Plan]]),"",VLOOKUP(TblPosCalcMain[[#This Row],[Select Health Plan]],TblHealthPlans[],5,FALSE))</f>
        <v/>
      </c>
      <c r="BM84" s="26" t="str">
        <f>IF(ISBLANK(TblPosCalcMain[[#This Row],[Select Health Plan]]),"",VLOOKUP(TblPosCalcMain[[#This Row],[Select Health Plan]],TblHealthPlans[],6,FALSE))</f>
        <v/>
      </c>
    </row>
    <row r="85" spans="3:65" x14ac:dyDescent="0.35">
      <c r="C85" s="9"/>
      <c r="D85" s="40"/>
      <c r="E85" s="40"/>
      <c r="F85" s="9"/>
      <c r="G85" s="9"/>
      <c r="H85" s="17"/>
      <c r="I85" s="26"/>
      <c r="J85" s="9"/>
      <c r="K85" s="17"/>
      <c r="L85" s="17"/>
      <c r="M85" s="25"/>
      <c r="N85" s="25"/>
      <c r="O85" s="26">
        <f>ROUND(TblPosCalcMain[[#This Row],[Enter Position Count Year 1]]*TblPosCalcMain[[#This Row],[Enter Annual Salary]]*(TblPosCalcMain[[#This Row],[Enter Pay Periods Year 1]]/24),0)</f>
        <v>0</v>
      </c>
      <c r="P85" s="26">
        <f>ROUND(TblPosCalcMain[[#This Row],[Enter Position Count Year 2]]*TblPosCalcMain[[#This Row],[Enter Annual Salary]]*(TblPosCalcMain[[#This Row],[Enter Pay Periods Year 2]]/24),0)</f>
        <v>0</v>
      </c>
      <c r="Q85"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85"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85" s="26">
        <f>IF(TblPosCalcMain[[#This Row],[Salary Cost Yr1]]=0,0,ROUND(TblPosCalcMain[[#This Row],[Salary Cost Yr1]]*TblPosCalcMain[[#This Row],[Medicare Rate Yr1]],0))</f>
        <v>0</v>
      </c>
      <c r="T85" s="26">
        <f>IF(TblPosCalcMain[[#This Row],[Salary Cost Yr2]]=0,0,ROUND(TblPosCalcMain[[#This Row],[Salary Cost Yr2]]*TblPosCalcMain[[#This Row],[Medicare Rate Yr2]],0))</f>
        <v>0</v>
      </c>
      <c r="U85" s="26">
        <f>IF(TblPosCalcMain[[#This Row],[Salary Cost Yr1]]=0,0,ROUND(TblPosCalcMain[[#This Row],[Salary Cost Yr1]]*TblPosCalcMain[[#This Row],[Retirement Rate Yr1]],0))</f>
        <v>0</v>
      </c>
      <c r="V85" s="26">
        <f>IF(TblPosCalcMain[[#This Row],[Salary Cost Yr2]]=0,0,ROUND(TblPosCalcMain[[#This Row],[Salary Cost Yr2]]*TblPosCalcMain[[#This Row],[Retirement Rate Yr2]],0))</f>
        <v>0</v>
      </c>
      <c r="W85" s="26">
        <f>IF(TblPosCalcMain[[#This Row],[Salary Cost Yr1]]=0,0,ROUND(TblPosCalcMain[[#This Row],[Salary Cost Yr1]]*TblPosCalcMain[[#This Row],[Group Life Rate Yr1]],0))</f>
        <v>0</v>
      </c>
      <c r="X85" s="26">
        <f>IF(TblPosCalcMain[[#This Row],[Salary Cost Yr2]]=0,0,ROUND(TblPosCalcMain[[#This Row],[Salary Cost Yr2]]*TblPosCalcMain[[#This Row],[Group Life Rate Yr2]],0))</f>
        <v>0</v>
      </c>
      <c r="Y85" s="26">
        <f>IF(TblPosCalcMain[[#This Row],[Salary Cost Yr1]]=0,0,ROUND(TblPosCalcMain[[#This Row],[Salary Cost Yr1]]*TblPosCalcMain[[#This Row],[Retiree Health Cred Rate Yr1]],0))</f>
        <v>0</v>
      </c>
      <c r="Z85" s="26">
        <f>IF(TblPosCalcMain[[#This Row],[Salary Cost Yr2]]=0,0,ROUND(TblPosCalcMain[[#This Row],[Salary Cost Yr2]]*TblPosCalcMain[[#This Row],[Retiree Health Cred Rate Yr2]],0))</f>
        <v>0</v>
      </c>
      <c r="AA85" s="26">
        <f>IF(TblPosCalcMain[[#This Row],[Salary Cost Yr1]]=0,0,ROUND(TblPosCalcMain[[#This Row],[Salary Cost Yr1]]*TblPosCalcMain[[#This Row],[Disability Rate Yr1]],0))</f>
        <v>0</v>
      </c>
      <c r="AB85" s="26">
        <f>IF(TblPosCalcMain[[#This Row],[Salary Cost Yr2]]=0,0,ROUND(TblPosCalcMain[[#This Row],[Salary Cost Yr2]]*TblPosCalcMain[[#This Row],[Disability Rate Yr2]],0))</f>
        <v>0</v>
      </c>
      <c r="AC85" s="26">
        <f>IF(TblPosCalcMain[[#This Row],[Deferred Comp Participant?]]="Yes",ROUND((TblPosCalcMain[[#This Row],[Enter Pay Periods Year 1]]*TblPosCalcMain[[#This Row],[Deferred Comp Match  Per Pay Period Yr1]])*TblPosCalcMain[[#This Row],[Enter Position Count Year 1]],0),0)</f>
        <v>0</v>
      </c>
      <c r="AD85" s="26">
        <f>IF(TblPosCalcMain[[#This Row],[Deferred Comp Participant?]]="Yes",ROUND((TblPosCalcMain[[#This Row],[Enter Pay Periods Year 2]]*TblPosCalcMain[[#This Row],[Deferred Comp Match  Per Pay Period Yr2]])*TblPosCalcMain[[#This Row],[Enter Position Count Year 2]],0),0)</f>
        <v>0</v>
      </c>
      <c r="AE85" s="26">
        <f>IF(ISBLANK(TblPosCalcMain[[#This Row],[Select Health Plan]]),0,ROUND(((TblPosCalcMain[[#This Row],[Health Insurance Premium Yr1]]/24)*TblPosCalcMain[[#This Row],[Enter Pay Periods Year 1]])*TblPosCalcMain[[#This Row],[Enter Position Count Year 1]],0))</f>
        <v>0</v>
      </c>
      <c r="AF85" s="26">
        <f>IF(ISBLANK(TblPosCalcMain[[#This Row],[Select Health Plan]]),0,ROUND(((TblPosCalcMain[[#This Row],[Health Insurance Premium Yr2]]/24)*TblPosCalcMain[[#This Row],[Enter Pay Periods Year 2]])*TblPosCalcMain[[#This Row],[Enter Position Count Year 2]],0))</f>
        <v>0</v>
      </c>
      <c r="AG85"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85"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85"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85"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85" s="29" t="str">
        <f>IF(ISBLANK(TblPosCalcMain[[#This Row],[Select Salary Subobject]]),"",VLOOKUP(TblPosCalcMain[[#This Row],[Select Salary Subobject]],TblSalarySubobjects[],2,FALSE))</f>
        <v/>
      </c>
      <c r="AL85" s="29" t="str">
        <f>IF(ISBLANK(TblPosCalcMain[[#This Row],[Select Salary Subobject]]),"",VLOOKUP(TblPosCalcMain[[#This Row],[Select Salary Subobject]],TblSalarySubobjects[],4,FALSE))</f>
        <v/>
      </c>
      <c r="AM85" s="29" t="str">
        <f>IF(ISBLANK(TblPosCalcMain[[#This Row],[Select Salary Subobject]]),"",VLOOKUP(TblPosCalcMain[[#This Row],[Select Salary Subobject]],TblSalarySubobjects[],5,FALSE))</f>
        <v/>
      </c>
      <c r="AN85" s="29" t="str">
        <f>IF(ISBLANK(TblPosCalcMain[[#This Row],[Select Retirement System]]),"",VLOOKUP(TblPosCalcMain[[#This Row],[Select Retirement System]],TblRetirementOPEBs[],5,FALSE))</f>
        <v/>
      </c>
      <c r="AO85" s="30" t="str">
        <f>IF(ISBLANK(TblPosCalcMain[[#This Row],[Select Retirement System]]),"",VLOOKUP(TblPosCalcMain[[#This Row],[Select Retirement System]],TblRetirementOPEBs[],6,FALSE))</f>
        <v/>
      </c>
      <c r="AP85" s="30" t="str">
        <f>IF(ISBLANK(TblPosCalcMain[[#This Row],[Select Retirement System]]),"",VLOOKUP(TblPosCalcMain[[#This Row],[Select Retirement System]],TblRetirementOPEBs[],7,FALSE))</f>
        <v/>
      </c>
      <c r="AQ85" s="31" t="str">
        <f>IF(ISBLANK(TblPosCalcMain[[#This Row],[Select Retirement System]]),"",VLOOKUP(TblPosCalcMain[[#This Row],[Select Retirement System]],TblRetirementOPEBs[],8,FALSE))</f>
        <v/>
      </c>
      <c r="AR85" s="31" t="str">
        <f>IF(ISBLANK(TblPosCalcMain[[#This Row],[Select Retirement System]]),"",VLOOKUP(TblPosCalcMain[[#This Row],[Select Retirement System]],TblRetirementOPEBs[],9,FALSE))</f>
        <v/>
      </c>
      <c r="AS85" s="37" t="str">
        <f>IF(ISBLANK(TblPosCalcMain[[#This Row],[Select Retirement System]]),"",VLOOKUP(TblPosCalcMain[[#This Row],[Select Retirement System]],TblRetirementOPEBs[],10,FALSE))</f>
        <v/>
      </c>
      <c r="AT85" s="30" t="str">
        <f>IF(ISBLANK(TblPosCalcMain[[#This Row],[Select Retirement System]]),"",VLOOKUP(TblPosCalcMain[[#This Row],[Select Retirement System]],TblRetirementOPEBs[],11,FALSE))</f>
        <v/>
      </c>
      <c r="AU85" s="30" t="str">
        <f>IF(ISBLANK(TblPosCalcMain[[#This Row],[Select Retirement System]]),"",VLOOKUP(TblPosCalcMain[[#This Row],[Select Retirement System]],TblRetirementOPEBs[],12,FALSE))</f>
        <v/>
      </c>
      <c r="AV85" s="37" t="str">
        <f>IF(ISBLANK(TblPosCalcMain[[#This Row],[Select Retirement System]]),"",VLOOKUP(TblPosCalcMain[[#This Row],[Select Retirement System]],TblRetirementOPEBs[],2,FALSE))</f>
        <v/>
      </c>
      <c r="AW85" s="30" t="str">
        <f>IF(ISBLANK(TblPosCalcMain[[#This Row],[Select Retirement System]]),"",VLOOKUP(TblPosCalcMain[[#This Row],[Select Retirement System]],TblRetirementOPEBs[],3,FALSE))</f>
        <v/>
      </c>
      <c r="AX85" s="30" t="str">
        <f>IF(ISBLANK(TblPosCalcMain[[#This Row],[Select Retirement System]]),"",VLOOKUP(TblPosCalcMain[[#This Row],[Select Retirement System]],TblRetirementOPEBs[],4,FALSE))</f>
        <v/>
      </c>
      <c r="AY85" s="38" t="str">
        <f>IF(ISBLANK(TblPosCalcMain[[#This Row],[Select Retirement System]]),"",VLOOKUP(TblPosCalcMain[[#This Row],[Select Retirement System]],TblRetirementOPEBs[],13,FALSE))</f>
        <v/>
      </c>
      <c r="AZ85" s="39" t="str">
        <f>IF(ISBLANK(TblPosCalcMain[[#This Row],[Select Retirement System]]),"",VLOOKUP(TblPosCalcMain[[#This Row],[Select Retirement System]],TblRetirementOPEBs[],14,FALSE))</f>
        <v/>
      </c>
      <c r="BA85" s="39" t="str">
        <f>IF(ISBLANK(TblPosCalcMain[[#This Row],[Select Retirement System]]),"",VLOOKUP(TblPosCalcMain[[#This Row],[Select Retirement System]],TblRetirementOPEBs[],15,FALSE))</f>
        <v/>
      </c>
      <c r="BB85" s="38" t="str">
        <f>IF(ISBLANK(TblPosCalcMain[[#This Row],[Select Retirement System]]),"",VLOOKUP(TblPosCalcMain[[#This Row],[Select Retirement System]],TblRetirementOPEBs[],16,FALSE))</f>
        <v/>
      </c>
      <c r="BC85" s="39" t="str">
        <f>IF(ISBLANK(TblPosCalcMain[[#This Row],[Select Retirement System]]),"",VLOOKUP(TblPosCalcMain[[#This Row],[Select Retirement System]],TblRetirementOPEBs[],17,FALSE))</f>
        <v/>
      </c>
      <c r="BD85" s="39" t="str">
        <f>IF(ISBLANK(TblPosCalcMain[[#This Row],[Select Retirement System]]),"",VLOOKUP(TblPosCalcMain[[#This Row],[Select Retirement System]],TblRetirementOPEBs[],18,FALSE))</f>
        <v/>
      </c>
      <c r="BE85" s="38" t="str">
        <f>IF(ISBLANK(TblPosCalcMain[[#This Row],[Select Retirement System]]),"",VLOOKUP(TblPosCalcMain[[#This Row],[Select Retirement System]],TblRetirementOPEBs[],19,FALSE))</f>
        <v/>
      </c>
      <c r="BF85" s="39" t="str">
        <f>IF(ISBLANK(TblPosCalcMain[[#This Row],[Select Retirement System]]),"",VLOOKUP(TblPosCalcMain[[#This Row],[Select Retirement System]],TblRetirementOPEBs[],20,FALSE))</f>
        <v/>
      </c>
      <c r="BG85" s="39" t="str">
        <f>IF(ISBLANK(TblPosCalcMain[[#This Row],[Select Retirement System]]),"",VLOOKUP(TblPosCalcMain[[#This Row],[Select Retirement System]],TblRetirementOPEBs[],21,FALSE))</f>
        <v/>
      </c>
      <c r="BH85" s="29" t="str">
        <f>IF(ISBLANK(TblPosCalcMain[[#This Row],[Select Retirement System]]),"",VLOOKUP(TblPosCalcMain[[#This Row],[Select Retirement System]],TblRetirementOPEBs[],22,FALSE))</f>
        <v/>
      </c>
      <c r="BI85" s="31" t="str">
        <f>IF(ISBLANK(TblPosCalcMain[[#This Row],[Select Retirement System]]),"",VLOOKUP(TblPosCalcMain[[#This Row],[Select Retirement System]],TblRetirementOPEBs[],23,FALSE))</f>
        <v/>
      </c>
      <c r="BJ85" s="31" t="str">
        <f>IF(ISBLANK(TblPosCalcMain[[#This Row],[Select Retirement System]]),"",VLOOKUP(TblPosCalcMain[[#This Row],[Select Retirement System]],TblRetirementOPEBs[],24,FALSE))</f>
        <v/>
      </c>
      <c r="BK85" s="29" t="str">
        <f>IF(ISBLANK(TblPosCalcMain[[#This Row],[Select Health Plan]]),"",VLOOKUP(TblPosCalcMain[[#This Row],[Select Health Plan]],TblHealthPlans[],4,FALSE))</f>
        <v/>
      </c>
      <c r="BL85" s="26" t="str">
        <f>IF(ISBLANK(TblPosCalcMain[[#This Row],[Select Health Plan]]),"",VLOOKUP(TblPosCalcMain[[#This Row],[Select Health Plan]],TblHealthPlans[],5,FALSE))</f>
        <v/>
      </c>
      <c r="BM85" s="26" t="str">
        <f>IF(ISBLANK(TblPosCalcMain[[#This Row],[Select Health Plan]]),"",VLOOKUP(TblPosCalcMain[[#This Row],[Select Health Plan]],TblHealthPlans[],6,FALSE))</f>
        <v/>
      </c>
    </row>
    <row r="86" spans="3:65" x14ac:dyDescent="0.35">
      <c r="C86" s="9"/>
      <c r="D86" s="40"/>
      <c r="E86" s="40"/>
      <c r="F86" s="9"/>
      <c r="G86" s="9"/>
      <c r="H86" s="17"/>
      <c r="I86" s="26"/>
      <c r="J86" s="9"/>
      <c r="K86" s="17"/>
      <c r="L86" s="17"/>
      <c r="M86" s="25"/>
      <c r="N86" s="25"/>
      <c r="O86" s="26">
        <f>ROUND(TblPosCalcMain[[#This Row],[Enter Position Count Year 1]]*TblPosCalcMain[[#This Row],[Enter Annual Salary]]*(TblPosCalcMain[[#This Row],[Enter Pay Periods Year 1]]/24),0)</f>
        <v>0</v>
      </c>
      <c r="P86" s="26">
        <f>ROUND(TblPosCalcMain[[#This Row],[Enter Position Count Year 2]]*TblPosCalcMain[[#This Row],[Enter Annual Salary]]*(TblPosCalcMain[[#This Row],[Enter Pay Periods Year 2]]/24),0)</f>
        <v>0</v>
      </c>
      <c r="Q86"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86"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86" s="26">
        <f>IF(TblPosCalcMain[[#This Row],[Salary Cost Yr1]]=0,0,ROUND(TblPosCalcMain[[#This Row],[Salary Cost Yr1]]*TblPosCalcMain[[#This Row],[Medicare Rate Yr1]],0))</f>
        <v>0</v>
      </c>
      <c r="T86" s="26">
        <f>IF(TblPosCalcMain[[#This Row],[Salary Cost Yr2]]=0,0,ROUND(TblPosCalcMain[[#This Row],[Salary Cost Yr2]]*TblPosCalcMain[[#This Row],[Medicare Rate Yr2]],0))</f>
        <v>0</v>
      </c>
      <c r="U86" s="26">
        <f>IF(TblPosCalcMain[[#This Row],[Salary Cost Yr1]]=0,0,ROUND(TblPosCalcMain[[#This Row],[Salary Cost Yr1]]*TblPosCalcMain[[#This Row],[Retirement Rate Yr1]],0))</f>
        <v>0</v>
      </c>
      <c r="V86" s="26">
        <f>IF(TblPosCalcMain[[#This Row],[Salary Cost Yr2]]=0,0,ROUND(TblPosCalcMain[[#This Row],[Salary Cost Yr2]]*TblPosCalcMain[[#This Row],[Retirement Rate Yr2]],0))</f>
        <v>0</v>
      </c>
      <c r="W86" s="26">
        <f>IF(TblPosCalcMain[[#This Row],[Salary Cost Yr1]]=0,0,ROUND(TblPosCalcMain[[#This Row],[Salary Cost Yr1]]*TblPosCalcMain[[#This Row],[Group Life Rate Yr1]],0))</f>
        <v>0</v>
      </c>
      <c r="X86" s="26">
        <f>IF(TblPosCalcMain[[#This Row],[Salary Cost Yr2]]=0,0,ROUND(TblPosCalcMain[[#This Row],[Salary Cost Yr2]]*TblPosCalcMain[[#This Row],[Group Life Rate Yr2]],0))</f>
        <v>0</v>
      </c>
      <c r="Y86" s="26">
        <f>IF(TblPosCalcMain[[#This Row],[Salary Cost Yr1]]=0,0,ROUND(TblPosCalcMain[[#This Row],[Salary Cost Yr1]]*TblPosCalcMain[[#This Row],[Retiree Health Cred Rate Yr1]],0))</f>
        <v>0</v>
      </c>
      <c r="Z86" s="26">
        <f>IF(TblPosCalcMain[[#This Row],[Salary Cost Yr2]]=0,0,ROUND(TblPosCalcMain[[#This Row],[Salary Cost Yr2]]*TblPosCalcMain[[#This Row],[Retiree Health Cred Rate Yr2]],0))</f>
        <v>0</v>
      </c>
      <c r="AA86" s="26">
        <f>IF(TblPosCalcMain[[#This Row],[Salary Cost Yr1]]=0,0,ROUND(TblPosCalcMain[[#This Row],[Salary Cost Yr1]]*TblPosCalcMain[[#This Row],[Disability Rate Yr1]],0))</f>
        <v>0</v>
      </c>
      <c r="AB86" s="26">
        <f>IF(TblPosCalcMain[[#This Row],[Salary Cost Yr2]]=0,0,ROUND(TblPosCalcMain[[#This Row],[Salary Cost Yr2]]*TblPosCalcMain[[#This Row],[Disability Rate Yr2]],0))</f>
        <v>0</v>
      </c>
      <c r="AC86" s="26">
        <f>IF(TblPosCalcMain[[#This Row],[Deferred Comp Participant?]]="Yes",ROUND((TblPosCalcMain[[#This Row],[Enter Pay Periods Year 1]]*TblPosCalcMain[[#This Row],[Deferred Comp Match  Per Pay Period Yr1]])*TblPosCalcMain[[#This Row],[Enter Position Count Year 1]],0),0)</f>
        <v>0</v>
      </c>
      <c r="AD86" s="26">
        <f>IF(TblPosCalcMain[[#This Row],[Deferred Comp Participant?]]="Yes",ROUND((TblPosCalcMain[[#This Row],[Enter Pay Periods Year 2]]*TblPosCalcMain[[#This Row],[Deferred Comp Match  Per Pay Period Yr2]])*TblPosCalcMain[[#This Row],[Enter Position Count Year 2]],0),0)</f>
        <v>0</v>
      </c>
      <c r="AE86" s="26">
        <f>IF(ISBLANK(TblPosCalcMain[[#This Row],[Select Health Plan]]),0,ROUND(((TblPosCalcMain[[#This Row],[Health Insurance Premium Yr1]]/24)*TblPosCalcMain[[#This Row],[Enter Pay Periods Year 1]])*TblPosCalcMain[[#This Row],[Enter Position Count Year 1]],0))</f>
        <v>0</v>
      </c>
      <c r="AF86" s="26">
        <f>IF(ISBLANK(TblPosCalcMain[[#This Row],[Select Health Plan]]),0,ROUND(((TblPosCalcMain[[#This Row],[Health Insurance Premium Yr2]]/24)*TblPosCalcMain[[#This Row],[Enter Pay Periods Year 2]])*TblPosCalcMain[[#This Row],[Enter Position Count Year 2]],0))</f>
        <v>0</v>
      </c>
      <c r="AG86"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86"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86"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86"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86" s="29" t="str">
        <f>IF(ISBLANK(TblPosCalcMain[[#This Row],[Select Salary Subobject]]),"",VLOOKUP(TblPosCalcMain[[#This Row],[Select Salary Subobject]],TblSalarySubobjects[],2,FALSE))</f>
        <v/>
      </c>
      <c r="AL86" s="29" t="str">
        <f>IF(ISBLANK(TblPosCalcMain[[#This Row],[Select Salary Subobject]]),"",VLOOKUP(TblPosCalcMain[[#This Row],[Select Salary Subobject]],TblSalarySubobjects[],4,FALSE))</f>
        <v/>
      </c>
      <c r="AM86" s="29" t="str">
        <f>IF(ISBLANK(TblPosCalcMain[[#This Row],[Select Salary Subobject]]),"",VLOOKUP(TblPosCalcMain[[#This Row],[Select Salary Subobject]],TblSalarySubobjects[],5,FALSE))</f>
        <v/>
      </c>
      <c r="AN86" s="29" t="str">
        <f>IF(ISBLANK(TblPosCalcMain[[#This Row],[Select Retirement System]]),"",VLOOKUP(TblPosCalcMain[[#This Row],[Select Retirement System]],TblRetirementOPEBs[],5,FALSE))</f>
        <v/>
      </c>
      <c r="AO86" s="30" t="str">
        <f>IF(ISBLANK(TblPosCalcMain[[#This Row],[Select Retirement System]]),"",VLOOKUP(TblPosCalcMain[[#This Row],[Select Retirement System]],TblRetirementOPEBs[],6,FALSE))</f>
        <v/>
      </c>
      <c r="AP86" s="30" t="str">
        <f>IF(ISBLANK(TblPosCalcMain[[#This Row],[Select Retirement System]]),"",VLOOKUP(TblPosCalcMain[[#This Row],[Select Retirement System]],TblRetirementOPEBs[],7,FALSE))</f>
        <v/>
      </c>
      <c r="AQ86" s="31" t="str">
        <f>IF(ISBLANK(TblPosCalcMain[[#This Row],[Select Retirement System]]),"",VLOOKUP(TblPosCalcMain[[#This Row],[Select Retirement System]],TblRetirementOPEBs[],8,FALSE))</f>
        <v/>
      </c>
      <c r="AR86" s="31" t="str">
        <f>IF(ISBLANK(TblPosCalcMain[[#This Row],[Select Retirement System]]),"",VLOOKUP(TblPosCalcMain[[#This Row],[Select Retirement System]],TblRetirementOPEBs[],9,FALSE))</f>
        <v/>
      </c>
      <c r="AS86" s="37" t="str">
        <f>IF(ISBLANK(TblPosCalcMain[[#This Row],[Select Retirement System]]),"",VLOOKUP(TblPosCalcMain[[#This Row],[Select Retirement System]],TblRetirementOPEBs[],10,FALSE))</f>
        <v/>
      </c>
      <c r="AT86" s="30" t="str">
        <f>IF(ISBLANK(TblPosCalcMain[[#This Row],[Select Retirement System]]),"",VLOOKUP(TblPosCalcMain[[#This Row],[Select Retirement System]],TblRetirementOPEBs[],11,FALSE))</f>
        <v/>
      </c>
      <c r="AU86" s="30" t="str">
        <f>IF(ISBLANK(TblPosCalcMain[[#This Row],[Select Retirement System]]),"",VLOOKUP(TblPosCalcMain[[#This Row],[Select Retirement System]],TblRetirementOPEBs[],12,FALSE))</f>
        <v/>
      </c>
      <c r="AV86" s="37" t="str">
        <f>IF(ISBLANK(TblPosCalcMain[[#This Row],[Select Retirement System]]),"",VLOOKUP(TblPosCalcMain[[#This Row],[Select Retirement System]],TblRetirementOPEBs[],2,FALSE))</f>
        <v/>
      </c>
      <c r="AW86" s="30" t="str">
        <f>IF(ISBLANK(TblPosCalcMain[[#This Row],[Select Retirement System]]),"",VLOOKUP(TblPosCalcMain[[#This Row],[Select Retirement System]],TblRetirementOPEBs[],3,FALSE))</f>
        <v/>
      </c>
      <c r="AX86" s="30" t="str">
        <f>IF(ISBLANK(TblPosCalcMain[[#This Row],[Select Retirement System]]),"",VLOOKUP(TblPosCalcMain[[#This Row],[Select Retirement System]],TblRetirementOPEBs[],4,FALSE))</f>
        <v/>
      </c>
      <c r="AY86" s="38" t="str">
        <f>IF(ISBLANK(TblPosCalcMain[[#This Row],[Select Retirement System]]),"",VLOOKUP(TblPosCalcMain[[#This Row],[Select Retirement System]],TblRetirementOPEBs[],13,FALSE))</f>
        <v/>
      </c>
      <c r="AZ86" s="39" t="str">
        <f>IF(ISBLANK(TblPosCalcMain[[#This Row],[Select Retirement System]]),"",VLOOKUP(TblPosCalcMain[[#This Row],[Select Retirement System]],TblRetirementOPEBs[],14,FALSE))</f>
        <v/>
      </c>
      <c r="BA86" s="39" t="str">
        <f>IF(ISBLANK(TblPosCalcMain[[#This Row],[Select Retirement System]]),"",VLOOKUP(TblPosCalcMain[[#This Row],[Select Retirement System]],TblRetirementOPEBs[],15,FALSE))</f>
        <v/>
      </c>
      <c r="BB86" s="38" t="str">
        <f>IF(ISBLANK(TblPosCalcMain[[#This Row],[Select Retirement System]]),"",VLOOKUP(TblPosCalcMain[[#This Row],[Select Retirement System]],TblRetirementOPEBs[],16,FALSE))</f>
        <v/>
      </c>
      <c r="BC86" s="39" t="str">
        <f>IF(ISBLANK(TblPosCalcMain[[#This Row],[Select Retirement System]]),"",VLOOKUP(TblPosCalcMain[[#This Row],[Select Retirement System]],TblRetirementOPEBs[],17,FALSE))</f>
        <v/>
      </c>
      <c r="BD86" s="39" t="str">
        <f>IF(ISBLANK(TblPosCalcMain[[#This Row],[Select Retirement System]]),"",VLOOKUP(TblPosCalcMain[[#This Row],[Select Retirement System]],TblRetirementOPEBs[],18,FALSE))</f>
        <v/>
      </c>
      <c r="BE86" s="38" t="str">
        <f>IF(ISBLANK(TblPosCalcMain[[#This Row],[Select Retirement System]]),"",VLOOKUP(TblPosCalcMain[[#This Row],[Select Retirement System]],TblRetirementOPEBs[],19,FALSE))</f>
        <v/>
      </c>
      <c r="BF86" s="39" t="str">
        <f>IF(ISBLANK(TblPosCalcMain[[#This Row],[Select Retirement System]]),"",VLOOKUP(TblPosCalcMain[[#This Row],[Select Retirement System]],TblRetirementOPEBs[],20,FALSE))</f>
        <v/>
      </c>
      <c r="BG86" s="39" t="str">
        <f>IF(ISBLANK(TblPosCalcMain[[#This Row],[Select Retirement System]]),"",VLOOKUP(TblPosCalcMain[[#This Row],[Select Retirement System]],TblRetirementOPEBs[],21,FALSE))</f>
        <v/>
      </c>
      <c r="BH86" s="29" t="str">
        <f>IF(ISBLANK(TblPosCalcMain[[#This Row],[Select Retirement System]]),"",VLOOKUP(TblPosCalcMain[[#This Row],[Select Retirement System]],TblRetirementOPEBs[],22,FALSE))</f>
        <v/>
      </c>
      <c r="BI86" s="31" t="str">
        <f>IF(ISBLANK(TblPosCalcMain[[#This Row],[Select Retirement System]]),"",VLOOKUP(TblPosCalcMain[[#This Row],[Select Retirement System]],TblRetirementOPEBs[],23,FALSE))</f>
        <v/>
      </c>
      <c r="BJ86" s="31" t="str">
        <f>IF(ISBLANK(TblPosCalcMain[[#This Row],[Select Retirement System]]),"",VLOOKUP(TblPosCalcMain[[#This Row],[Select Retirement System]],TblRetirementOPEBs[],24,FALSE))</f>
        <v/>
      </c>
      <c r="BK86" s="29" t="str">
        <f>IF(ISBLANK(TblPosCalcMain[[#This Row],[Select Health Plan]]),"",VLOOKUP(TblPosCalcMain[[#This Row],[Select Health Plan]],TblHealthPlans[],4,FALSE))</f>
        <v/>
      </c>
      <c r="BL86" s="26" t="str">
        <f>IF(ISBLANK(TblPosCalcMain[[#This Row],[Select Health Plan]]),"",VLOOKUP(TblPosCalcMain[[#This Row],[Select Health Plan]],TblHealthPlans[],5,FALSE))</f>
        <v/>
      </c>
      <c r="BM86" s="26" t="str">
        <f>IF(ISBLANK(TblPosCalcMain[[#This Row],[Select Health Plan]]),"",VLOOKUP(TblPosCalcMain[[#This Row],[Select Health Plan]],TblHealthPlans[],6,FALSE))</f>
        <v/>
      </c>
    </row>
    <row r="87" spans="3:65" x14ac:dyDescent="0.35">
      <c r="C87" s="9"/>
      <c r="D87" s="40"/>
      <c r="E87" s="40"/>
      <c r="F87" s="9"/>
      <c r="G87" s="9"/>
      <c r="H87" s="17"/>
      <c r="I87" s="26"/>
      <c r="J87" s="9"/>
      <c r="K87" s="17"/>
      <c r="L87" s="17"/>
      <c r="M87" s="25"/>
      <c r="N87" s="25"/>
      <c r="O87" s="26">
        <f>ROUND(TblPosCalcMain[[#This Row],[Enter Position Count Year 1]]*TblPosCalcMain[[#This Row],[Enter Annual Salary]]*(TblPosCalcMain[[#This Row],[Enter Pay Periods Year 1]]/24),0)</f>
        <v>0</v>
      </c>
      <c r="P87" s="26">
        <f>ROUND(TblPosCalcMain[[#This Row],[Enter Position Count Year 2]]*TblPosCalcMain[[#This Row],[Enter Annual Salary]]*(TblPosCalcMain[[#This Row],[Enter Pay Periods Year 2]]/24),0)</f>
        <v>0</v>
      </c>
      <c r="Q87"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87"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87" s="26">
        <f>IF(TblPosCalcMain[[#This Row],[Salary Cost Yr1]]=0,0,ROUND(TblPosCalcMain[[#This Row],[Salary Cost Yr1]]*TblPosCalcMain[[#This Row],[Medicare Rate Yr1]],0))</f>
        <v>0</v>
      </c>
      <c r="T87" s="26">
        <f>IF(TblPosCalcMain[[#This Row],[Salary Cost Yr2]]=0,0,ROUND(TblPosCalcMain[[#This Row],[Salary Cost Yr2]]*TblPosCalcMain[[#This Row],[Medicare Rate Yr2]],0))</f>
        <v>0</v>
      </c>
      <c r="U87" s="26">
        <f>IF(TblPosCalcMain[[#This Row],[Salary Cost Yr1]]=0,0,ROUND(TblPosCalcMain[[#This Row],[Salary Cost Yr1]]*TblPosCalcMain[[#This Row],[Retirement Rate Yr1]],0))</f>
        <v>0</v>
      </c>
      <c r="V87" s="26">
        <f>IF(TblPosCalcMain[[#This Row],[Salary Cost Yr2]]=0,0,ROUND(TblPosCalcMain[[#This Row],[Salary Cost Yr2]]*TblPosCalcMain[[#This Row],[Retirement Rate Yr2]],0))</f>
        <v>0</v>
      </c>
      <c r="W87" s="26">
        <f>IF(TblPosCalcMain[[#This Row],[Salary Cost Yr1]]=0,0,ROUND(TblPosCalcMain[[#This Row],[Salary Cost Yr1]]*TblPosCalcMain[[#This Row],[Group Life Rate Yr1]],0))</f>
        <v>0</v>
      </c>
      <c r="X87" s="26">
        <f>IF(TblPosCalcMain[[#This Row],[Salary Cost Yr2]]=0,0,ROUND(TblPosCalcMain[[#This Row],[Salary Cost Yr2]]*TblPosCalcMain[[#This Row],[Group Life Rate Yr2]],0))</f>
        <v>0</v>
      </c>
      <c r="Y87" s="26">
        <f>IF(TblPosCalcMain[[#This Row],[Salary Cost Yr1]]=0,0,ROUND(TblPosCalcMain[[#This Row],[Salary Cost Yr1]]*TblPosCalcMain[[#This Row],[Retiree Health Cred Rate Yr1]],0))</f>
        <v>0</v>
      </c>
      <c r="Z87" s="26">
        <f>IF(TblPosCalcMain[[#This Row],[Salary Cost Yr2]]=0,0,ROUND(TblPosCalcMain[[#This Row],[Salary Cost Yr2]]*TblPosCalcMain[[#This Row],[Retiree Health Cred Rate Yr2]],0))</f>
        <v>0</v>
      </c>
      <c r="AA87" s="26">
        <f>IF(TblPosCalcMain[[#This Row],[Salary Cost Yr1]]=0,0,ROUND(TblPosCalcMain[[#This Row],[Salary Cost Yr1]]*TblPosCalcMain[[#This Row],[Disability Rate Yr1]],0))</f>
        <v>0</v>
      </c>
      <c r="AB87" s="26">
        <f>IF(TblPosCalcMain[[#This Row],[Salary Cost Yr2]]=0,0,ROUND(TblPosCalcMain[[#This Row],[Salary Cost Yr2]]*TblPosCalcMain[[#This Row],[Disability Rate Yr2]],0))</f>
        <v>0</v>
      </c>
      <c r="AC87" s="26">
        <f>IF(TblPosCalcMain[[#This Row],[Deferred Comp Participant?]]="Yes",ROUND((TblPosCalcMain[[#This Row],[Enter Pay Periods Year 1]]*TblPosCalcMain[[#This Row],[Deferred Comp Match  Per Pay Period Yr1]])*TblPosCalcMain[[#This Row],[Enter Position Count Year 1]],0),0)</f>
        <v>0</v>
      </c>
      <c r="AD87" s="26">
        <f>IF(TblPosCalcMain[[#This Row],[Deferred Comp Participant?]]="Yes",ROUND((TblPosCalcMain[[#This Row],[Enter Pay Periods Year 2]]*TblPosCalcMain[[#This Row],[Deferred Comp Match  Per Pay Period Yr2]])*TblPosCalcMain[[#This Row],[Enter Position Count Year 2]],0),0)</f>
        <v>0</v>
      </c>
      <c r="AE87" s="26">
        <f>IF(ISBLANK(TblPosCalcMain[[#This Row],[Select Health Plan]]),0,ROUND(((TblPosCalcMain[[#This Row],[Health Insurance Premium Yr1]]/24)*TblPosCalcMain[[#This Row],[Enter Pay Periods Year 1]])*TblPosCalcMain[[#This Row],[Enter Position Count Year 1]],0))</f>
        <v>0</v>
      </c>
      <c r="AF87" s="26">
        <f>IF(ISBLANK(TblPosCalcMain[[#This Row],[Select Health Plan]]),0,ROUND(((TblPosCalcMain[[#This Row],[Health Insurance Premium Yr2]]/24)*TblPosCalcMain[[#This Row],[Enter Pay Periods Year 2]])*TblPosCalcMain[[#This Row],[Enter Position Count Year 2]],0))</f>
        <v>0</v>
      </c>
      <c r="AG87"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87"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87"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87"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87" s="29" t="str">
        <f>IF(ISBLANK(TblPosCalcMain[[#This Row],[Select Salary Subobject]]),"",VLOOKUP(TblPosCalcMain[[#This Row],[Select Salary Subobject]],TblSalarySubobjects[],2,FALSE))</f>
        <v/>
      </c>
      <c r="AL87" s="29" t="str">
        <f>IF(ISBLANK(TblPosCalcMain[[#This Row],[Select Salary Subobject]]),"",VLOOKUP(TblPosCalcMain[[#This Row],[Select Salary Subobject]],TblSalarySubobjects[],4,FALSE))</f>
        <v/>
      </c>
      <c r="AM87" s="29" t="str">
        <f>IF(ISBLANK(TblPosCalcMain[[#This Row],[Select Salary Subobject]]),"",VLOOKUP(TblPosCalcMain[[#This Row],[Select Salary Subobject]],TblSalarySubobjects[],5,FALSE))</f>
        <v/>
      </c>
      <c r="AN87" s="29" t="str">
        <f>IF(ISBLANK(TblPosCalcMain[[#This Row],[Select Retirement System]]),"",VLOOKUP(TblPosCalcMain[[#This Row],[Select Retirement System]],TblRetirementOPEBs[],5,FALSE))</f>
        <v/>
      </c>
      <c r="AO87" s="30" t="str">
        <f>IF(ISBLANK(TblPosCalcMain[[#This Row],[Select Retirement System]]),"",VLOOKUP(TblPosCalcMain[[#This Row],[Select Retirement System]],TblRetirementOPEBs[],6,FALSE))</f>
        <v/>
      </c>
      <c r="AP87" s="30" t="str">
        <f>IF(ISBLANK(TblPosCalcMain[[#This Row],[Select Retirement System]]),"",VLOOKUP(TblPosCalcMain[[#This Row],[Select Retirement System]],TblRetirementOPEBs[],7,FALSE))</f>
        <v/>
      </c>
      <c r="AQ87" s="31" t="str">
        <f>IF(ISBLANK(TblPosCalcMain[[#This Row],[Select Retirement System]]),"",VLOOKUP(TblPosCalcMain[[#This Row],[Select Retirement System]],TblRetirementOPEBs[],8,FALSE))</f>
        <v/>
      </c>
      <c r="AR87" s="31" t="str">
        <f>IF(ISBLANK(TblPosCalcMain[[#This Row],[Select Retirement System]]),"",VLOOKUP(TblPosCalcMain[[#This Row],[Select Retirement System]],TblRetirementOPEBs[],9,FALSE))</f>
        <v/>
      </c>
      <c r="AS87" s="37" t="str">
        <f>IF(ISBLANK(TblPosCalcMain[[#This Row],[Select Retirement System]]),"",VLOOKUP(TblPosCalcMain[[#This Row],[Select Retirement System]],TblRetirementOPEBs[],10,FALSE))</f>
        <v/>
      </c>
      <c r="AT87" s="30" t="str">
        <f>IF(ISBLANK(TblPosCalcMain[[#This Row],[Select Retirement System]]),"",VLOOKUP(TblPosCalcMain[[#This Row],[Select Retirement System]],TblRetirementOPEBs[],11,FALSE))</f>
        <v/>
      </c>
      <c r="AU87" s="30" t="str">
        <f>IF(ISBLANK(TblPosCalcMain[[#This Row],[Select Retirement System]]),"",VLOOKUP(TblPosCalcMain[[#This Row],[Select Retirement System]],TblRetirementOPEBs[],12,FALSE))</f>
        <v/>
      </c>
      <c r="AV87" s="37" t="str">
        <f>IF(ISBLANK(TblPosCalcMain[[#This Row],[Select Retirement System]]),"",VLOOKUP(TblPosCalcMain[[#This Row],[Select Retirement System]],TblRetirementOPEBs[],2,FALSE))</f>
        <v/>
      </c>
      <c r="AW87" s="30" t="str">
        <f>IF(ISBLANK(TblPosCalcMain[[#This Row],[Select Retirement System]]),"",VLOOKUP(TblPosCalcMain[[#This Row],[Select Retirement System]],TblRetirementOPEBs[],3,FALSE))</f>
        <v/>
      </c>
      <c r="AX87" s="30" t="str">
        <f>IF(ISBLANK(TblPosCalcMain[[#This Row],[Select Retirement System]]),"",VLOOKUP(TblPosCalcMain[[#This Row],[Select Retirement System]],TblRetirementOPEBs[],4,FALSE))</f>
        <v/>
      </c>
      <c r="AY87" s="38" t="str">
        <f>IF(ISBLANK(TblPosCalcMain[[#This Row],[Select Retirement System]]),"",VLOOKUP(TblPosCalcMain[[#This Row],[Select Retirement System]],TblRetirementOPEBs[],13,FALSE))</f>
        <v/>
      </c>
      <c r="AZ87" s="39" t="str">
        <f>IF(ISBLANK(TblPosCalcMain[[#This Row],[Select Retirement System]]),"",VLOOKUP(TblPosCalcMain[[#This Row],[Select Retirement System]],TblRetirementOPEBs[],14,FALSE))</f>
        <v/>
      </c>
      <c r="BA87" s="39" t="str">
        <f>IF(ISBLANK(TblPosCalcMain[[#This Row],[Select Retirement System]]),"",VLOOKUP(TblPosCalcMain[[#This Row],[Select Retirement System]],TblRetirementOPEBs[],15,FALSE))</f>
        <v/>
      </c>
      <c r="BB87" s="38" t="str">
        <f>IF(ISBLANK(TblPosCalcMain[[#This Row],[Select Retirement System]]),"",VLOOKUP(TblPosCalcMain[[#This Row],[Select Retirement System]],TblRetirementOPEBs[],16,FALSE))</f>
        <v/>
      </c>
      <c r="BC87" s="39" t="str">
        <f>IF(ISBLANK(TblPosCalcMain[[#This Row],[Select Retirement System]]),"",VLOOKUP(TblPosCalcMain[[#This Row],[Select Retirement System]],TblRetirementOPEBs[],17,FALSE))</f>
        <v/>
      </c>
      <c r="BD87" s="39" t="str">
        <f>IF(ISBLANK(TblPosCalcMain[[#This Row],[Select Retirement System]]),"",VLOOKUP(TblPosCalcMain[[#This Row],[Select Retirement System]],TblRetirementOPEBs[],18,FALSE))</f>
        <v/>
      </c>
      <c r="BE87" s="38" t="str">
        <f>IF(ISBLANK(TblPosCalcMain[[#This Row],[Select Retirement System]]),"",VLOOKUP(TblPosCalcMain[[#This Row],[Select Retirement System]],TblRetirementOPEBs[],19,FALSE))</f>
        <v/>
      </c>
      <c r="BF87" s="39" t="str">
        <f>IF(ISBLANK(TblPosCalcMain[[#This Row],[Select Retirement System]]),"",VLOOKUP(TblPosCalcMain[[#This Row],[Select Retirement System]],TblRetirementOPEBs[],20,FALSE))</f>
        <v/>
      </c>
      <c r="BG87" s="39" t="str">
        <f>IF(ISBLANK(TblPosCalcMain[[#This Row],[Select Retirement System]]),"",VLOOKUP(TblPosCalcMain[[#This Row],[Select Retirement System]],TblRetirementOPEBs[],21,FALSE))</f>
        <v/>
      </c>
      <c r="BH87" s="29" t="str">
        <f>IF(ISBLANK(TblPosCalcMain[[#This Row],[Select Retirement System]]),"",VLOOKUP(TblPosCalcMain[[#This Row],[Select Retirement System]],TblRetirementOPEBs[],22,FALSE))</f>
        <v/>
      </c>
      <c r="BI87" s="31" t="str">
        <f>IF(ISBLANK(TblPosCalcMain[[#This Row],[Select Retirement System]]),"",VLOOKUP(TblPosCalcMain[[#This Row],[Select Retirement System]],TblRetirementOPEBs[],23,FALSE))</f>
        <v/>
      </c>
      <c r="BJ87" s="31" t="str">
        <f>IF(ISBLANK(TblPosCalcMain[[#This Row],[Select Retirement System]]),"",VLOOKUP(TblPosCalcMain[[#This Row],[Select Retirement System]],TblRetirementOPEBs[],24,FALSE))</f>
        <v/>
      </c>
      <c r="BK87" s="29" t="str">
        <f>IF(ISBLANK(TblPosCalcMain[[#This Row],[Select Health Plan]]),"",VLOOKUP(TblPosCalcMain[[#This Row],[Select Health Plan]],TblHealthPlans[],4,FALSE))</f>
        <v/>
      </c>
      <c r="BL87" s="26" t="str">
        <f>IF(ISBLANK(TblPosCalcMain[[#This Row],[Select Health Plan]]),"",VLOOKUP(TblPosCalcMain[[#This Row],[Select Health Plan]],TblHealthPlans[],5,FALSE))</f>
        <v/>
      </c>
      <c r="BM87" s="26" t="str">
        <f>IF(ISBLANK(TblPosCalcMain[[#This Row],[Select Health Plan]]),"",VLOOKUP(TblPosCalcMain[[#This Row],[Select Health Plan]],TblHealthPlans[],6,FALSE))</f>
        <v/>
      </c>
    </row>
    <row r="88" spans="3:65" x14ac:dyDescent="0.35">
      <c r="C88" s="9"/>
      <c r="D88" s="40"/>
      <c r="E88" s="40"/>
      <c r="F88" s="9"/>
      <c r="G88" s="9"/>
      <c r="H88" s="17"/>
      <c r="I88" s="26"/>
      <c r="J88" s="9"/>
      <c r="K88" s="17"/>
      <c r="L88" s="17"/>
      <c r="M88" s="25"/>
      <c r="N88" s="25"/>
      <c r="O88" s="26">
        <f>ROUND(TblPosCalcMain[[#This Row],[Enter Position Count Year 1]]*TblPosCalcMain[[#This Row],[Enter Annual Salary]]*(TblPosCalcMain[[#This Row],[Enter Pay Periods Year 1]]/24),0)</f>
        <v>0</v>
      </c>
      <c r="P88" s="26">
        <f>ROUND(TblPosCalcMain[[#This Row],[Enter Position Count Year 2]]*TblPosCalcMain[[#This Row],[Enter Annual Salary]]*(TblPosCalcMain[[#This Row],[Enter Pay Periods Year 2]]/24),0)</f>
        <v>0</v>
      </c>
      <c r="Q88"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88"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88" s="26">
        <f>IF(TblPosCalcMain[[#This Row],[Salary Cost Yr1]]=0,0,ROUND(TblPosCalcMain[[#This Row],[Salary Cost Yr1]]*TblPosCalcMain[[#This Row],[Medicare Rate Yr1]],0))</f>
        <v>0</v>
      </c>
      <c r="T88" s="26">
        <f>IF(TblPosCalcMain[[#This Row],[Salary Cost Yr2]]=0,0,ROUND(TblPosCalcMain[[#This Row],[Salary Cost Yr2]]*TblPosCalcMain[[#This Row],[Medicare Rate Yr2]],0))</f>
        <v>0</v>
      </c>
      <c r="U88" s="26">
        <f>IF(TblPosCalcMain[[#This Row],[Salary Cost Yr1]]=0,0,ROUND(TblPosCalcMain[[#This Row],[Salary Cost Yr1]]*TblPosCalcMain[[#This Row],[Retirement Rate Yr1]],0))</f>
        <v>0</v>
      </c>
      <c r="V88" s="26">
        <f>IF(TblPosCalcMain[[#This Row],[Salary Cost Yr2]]=0,0,ROUND(TblPosCalcMain[[#This Row],[Salary Cost Yr2]]*TblPosCalcMain[[#This Row],[Retirement Rate Yr2]],0))</f>
        <v>0</v>
      </c>
      <c r="W88" s="26">
        <f>IF(TblPosCalcMain[[#This Row],[Salary Cost Yr1]]=0,0,ROUND(TblPosCalcMain[[#This Row],[Salary Cost Yr1]]*TblPosCalcMain[[#This Row],[Group Life Rate Yr1]],0))</f>
        <v>0</v>
      </c>
      <c r="X88" s="26">
        <f>IF(TblPosCalcMain[[#This Row],[Salary Cost Yr2]]=0,0,ROUND(TblPosCalcMain[[#This Row],[Salary Cost Yr2]]*TblPosCalcMain[[#This Row],[Group Life Rate Yr2]],0))</f>
        <v>0</v>
      </c>
      <c r="Y88" s="26">
        <f>IF(TblPosCalcMain[[#This Row],[Salary Cost Yr1]]=0,0,ROUND(TblPosCalcMain[[#This Row],[Salary Cost Yr1]]*TblPosCalcMain[[#This Row],[Retiree Health Cred Rate Yr1]],0))</f>
        <v>0</v>
      </c>
      <c r="Z88" s="26">
        <f>IF(TblPosCalcMain[[#This Row],[Salary Cost Yr2]]=0,0,ROUND(TblPosCalcMain[[#This Row],[Salary Cost Yr2]]*TblPosCalcMain[[#This Row],[Retiree Health Cred Rate Yr2]],0))</f>
        <v>0</v>
      </c>
      <c r="AA88" s="26">
        <f>IF(TblPosCalcMain[[#This Row],[Salary Cost Yr1]]=0,0,ROUND(TblPosCalcMain[[#This Row],[Salary Cost Yr1]]*TblPosCalcMain[[#This Row],[Disability Rate Yr1]],0))</f>
        <v>0</v>
      </c>
      <c r="AB88" s="26">
        <f>IF(TblPosCalcMain[[#This Row],[Salary Cost Yr2]]=0,0,ROUND(TblPosCalcMain[[#This Row],[Salary Cost Yr2]]*TblPosCalcMain[[#This Row],[Disability Rate Yr2]],0))</f>
        <v>0</v>
      </c>
      <c r="AC88" s="26">
        <f>IF(TblPosCalcMain[[#This Row],[Deferred Comp Participant?]]="Yes",ROUND((TblPosCalcMain[[#This Row],[Enter Pay Periods Year 1]]*TblPosCalcMain[[#This Row],[Deferred Comp Match  Per Pay Period Yr1]])*TblPosCalcMain[[#This Row],[Enter Position Count Year 1]],0),0)</f>
        <v>0</v>
      </c>
      <c r="AD88" s="26">
        <f>IF(TblPosCalcMain[[#This Row],[Deferred Comp Participant?]]="Yes",ROUND((TblPosCalcMain[[#This Row],[Enter Pay Periods Year 2]]*TblPosCalcMain[[#This Row],[Deferred Comp Match  Per Pay Period Yr2]])*TblPosCalcMain[[#This Row],[Enter Position Count Year 2]],0),0)</f>
        <v>0</v>
      </c>
      <c r="AE88" s="26">
        <f>IF(ISBLANK(TblPosCalcMain[[#This Row],[Select Health Plan]]),0,ROUND(((TblPosCalcMain[[#This Row],[Health Insurance Premium Yr1]]/24)*TblPosCalcMain[[#This Row],[Enter Pay Periods Year 1]])*TblPosCalcMain[[#This Row],[Enter Position Count Year 1]],0))</f>
        <v>0</v>
      </c>
      <c r="AF88" s="26">
        <f>IF(ISBLANK(TblPosCalcMain[[#This Row],[Select Health Plan]]),0,ROUND(((TblPosCalcMain[[#This Row],[Health Insurance Premium Yr2]]/24)*TblPosCalcMain[[#This Row],[Enter Pay Periods Year 2]])*TblPosCalcMain[[#This Row],[Enter Position Count Year 2]],0))</f>
        <v>0</v>
      </c>
      <c r="AG88"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88"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88"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88"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88" s="29" t="str">
        <f>IF(ISBLANK(TblPosCalcMain[[#This Row],[Select Salary Subobject]]),"",VLOOKUP(TblPosCalcMain[[#This Row],[Select Salary Subobject]],TblSalarySubobjects[],2,FALSE))</f>
        <v/>
      </c>
      <c r="AL88" s="29" t="str">
        <f>IF(ISBLANK(TblPosCalcMain[[#This Row],[Select Salary Subobject]]),"",VLOOKUP(TblPosCalcMain[[#This Row],[Select Salary Subobject]],TblSalarySubobjects[],4,FALSE))</f>
        <v/>
      </c>
      <c r="AM88" s="29" t="str">
        <f>IF(ISBLANK(TblPosCalcMain[[#This Row],[Select Salary Subobject]]),"",VLOOKUP(TblPosCalcMain[[#This Row],[Select Salary Subobject]],TblSalarySubobjects[],5,FALSE))</f>
        <v/>
      </c>
      <c r="AN88" s="29" t="str">
        <f>IF(ISBLANK(TblPosCalcMain[[#This Row],[Select Retirement System]]),"",VLOOKUP(TblPosCalcMain[[#This Row],[Select Retirement System]],TblRetirementOPEBs[],5,FALSE))</f>
        <v/>
      </c>
      <c r="AO88" s="30" t="str">
        <f>IF(ISBLANK(TblPosCalcMain[[#This Row],[Select Retirement System]]),"",VLOOKUP(TblPosCalcMain[[#This Row],[Select Retirement System]],TblRetirementOPEBs[],6,FALSE))</f>
        <v/>
      </c>
      <c r="AP88" s="30" t="str">
        <f>IF(ISBLANK(TblPosCalcMain[[#This Row],[Select Retirement System]]),"",VLOOKUP(TblPosCalcMain[[#This Row],[Select Retirement System]],TblRetirementOPEBs[],7,FALSE))</f>
        <v/>
      </c>
      <c r="AQ88" s="31" t="str">
        <f>IF(ISBLANK(TblPosCalcMain[[#This Row],[Select Retirement System]]),"",VLOOKUP(TblPosCalcMain[[#This Row],[Select Retirement System]],TblRetirementOPEBs[],8,FALSE))</f>
        <v/>
      </c>
      <c r="AR88" s="31" t="str">
        <f>IF(ISBLANK(TblPosCalcMain[[#This Row],[Select Retirement System]]),"",VLOOKUP(TblPosCalcMain[[#This Row],[Select Retirement System]],TblRetirementOPEBs[],9,FALSE))</f>
        <v/>
      </c>
      <c r="AS88" s="37" t="str">
        <f>IF(ISBLANK(TblPosCalcMain[[#This Row],[Select Retirement System]]),"",VLOOKUP(TblPosCalcMain[[#This Row],[Select Retirement System]],TblRetirementOPEBs[],10,FALSE))</f>
        <v/>
      </c>
      <c r="AT88" s="30" t="str">
        <f>IF(ISBLANK(TblPosCalcMain[[#This Row],[Select Retirement System]]),"",VLOOKUP(TblPosCalcMain[[#This Row],[Select Retirement System]],TblRetirementOPEBs[],11,FALSE))</f>
        <v/>
      </c>
      <c r="AU88" s="30" t="str">
        <f>IF(ISBLANK(TblPosCalcMain[[#This Row],[Select Retirement System]]),"",VLOOKUP(TblPosCalcMain[[#This Row],[Select Retirement System]],TblRetirementOPEBs[],12,FALSE))</f>
        <v/>
      </c>
      <c r="AV88" s="37" t="str">
        <f>IF(ISBLANK(TblPosCalcMain[[#This Row],[Select Retirement System]]),"",VLOOKUP(TblPosCalcMain[[#This Row],[Select Retirement System]],TblRetirementOPEBs[],2,FALSE))</f>
        <v/>
      </c>
      <c r="AW88" s="30" t="str">
        <f>IF(ISBLANK(TblPosCalcMain[[#This Row],[Select Retirement System]]),"",VLOOKUP(TblPosCalcMain[[#This Row],[Select Retirement System]],TblRetirementOPEBs[],3,FALSE))</f>
        <v/>
      </c>
      <c r="AX88" s="30" t="str">
        <f>IF(ISBLANK(TblPosCalcMain[[#This Row],[Select Retirement System]]),"",VLOOKUP(TblPosCalcMain[[#This Row],[Select Retirement System]],TblRetirementOPEBs[],4,FALSE))</f>
        <v/>
      </c>
      <c r="AY88" s="38" t="str">
        <f>IF(ISBLANK(TblPosCalcMain[[#This Row],[Select Retirement System]]),"",VLOOKUP(TblPosCalcMain[[#This Row],[Select Retirement System]],TblRetirementOPEBs[],13,FALSE))</f>
        <v/>
      </c>
      <c r="AZ88" s="39" t="str">
        <f>IF(ISBLANK(TblPosCalcMain[[#This Row],[Select Retirement System]]),"",VLOOKUP(TblPosCalcMain[[#This Row],[Select Retirement System]],TblRetirementOPEBs[],14,FALSE))</f>
        <v/>
      </c>
      <c r="BA88" s="39" t="str">
        <f>IF(ISBLANK(TblPosCalcMain[[#This Row],[Select Retirement System]]),"",VLOOKUP(TblPosCalcMain[[#This Row],[Select Retirement System]],TblRetirementOPEBs[],15,FALSE))</f>
        <v/>
      </c>
      <c r="BB88" s="38" t="str">
        <f>IF(ISBLANK(TblPosCalcMain[[#This Row],[Select Retirement System]]),"",VLOOKUP(TblPosCalcMain[[#This Row],[Select Retirement System]],TblRetirementOPEBs[],16,FALSE))</f>
        <v/>
      </c>
      <c r="BC88" s="39" t="str">
        <f>IF(ISBLANK(TblPosCalcMain[[#This Row],[Select Retirement System]]),"",VLOOKUP(TblPosCalcMain[[#This Row],[Select Retirement System]],TblRetirementOPEBs[],17,FALSE))</f>
        <v/>
      </c>
      <c r="BD88" s="39" t="str">
        <f>IF(ISBLANK(TblPosCalcMain[[#This Row],[Select Retirement System]]),"",VLOOKUP(TblPosCalcMain[[#This Row],[Select Retirement System]],TblRetirementOPEBs[],18,FALSE))</f>
        <v/>
      </c>
      <c r="BE88" s="38" t="str">
        <f>IF(ISBLANK(TblPosCalcMain[[#This Row],[Select Retirement System]]),"",VLOOKUP(TblPosCalcMain[[#This Row],[Select Retirement System]],TblRetirementOPEBs[],19,FALSE))</f>
        <v/>
      </c>
      <c r="BF88" s="39" t="str">
        <f>IF(ISBLANK(TblPosCalcMain[[#This Row],[Select Retirement System]]),"",VLOOKUP(TblPosCalcMain[[#This Row],[Select Retirement System]],TblRetirementOPEBs[],20,FALSE))</f>
        <v/>
      </c>
      <c r="BG88" s="39" t="str">
        <f>IF(ISBLANK(TblPosCalcMain[[#This Row],[Select Retirement System]]),"",VLOOKUP(TblPosCalcMain[[#This Row],[Select Retirement System]],TblRetirementOPEBs[],21,FALSE))</f>
        <v/>
      </c>
      <c r="BH88" s="29" t="str">
        <f>IF(ISBLANK(TblPosCalcMain[[#This Row],[Select Retirement System]]),"",VLOOKUP(TblPosCalcMain[[#This Row],[Select Retirement System]],TblRetirementOPEBs[],22,FALSE))</f>
        <v/>
      </c>
      <c r="BI88" s="31" t="str">
        <f>IF(ISBLANK(TblPosCalcMain[[#This Row],[Select Retirement System]]),"",VLOOKUP(TblPosCalcMain[[#This Row],[Select Retirement System]],TblRetirementOPEBs[],23,FALSE))</f>
        <v/>
      </c>
      <c r="BJ88" s="31" t="str">
        <f>IF(ISBLANK(TblPosCalcMain[[#This Row],[Select Retirement System]]),"",VLOOKUP(TblPosCalcMain[[#This Row],[Select Retirement System]],TblRetirementOPEBs[],24,FALSE))</f>
        <v/>
      </c>
      <c r="BK88" s="29" t="str">
        <f>IF(ISBLANK(TblPosCalcMain[[#This Row],[Select Health Plan]]),"",VLOOKUP(TblPosCalcMain[[#This Row],[Select Health Plan]],TblHealthPlans[],4,FALSE))</f>
        <v/>
      </c>
      <c r="BL88" s="26" t="str">
        <f>IF(ISBLANK(TblPosCalcMain[[#This Row],[Select Health Plan]]),"",VLOOKUP(TblPosCalcMain[[#This Row],[Select Health Plan]],TblHealthPlans[],5,FALSE))</f>
        <v/>
      </c>
      <c r="BM88" s="26" t="str">
        <f>IF(ISBLANK(TblPosCalcMain[[#This Row],[Select Health Plan]]),"",VLOOKUP(TblPosCalcMain[[#This Row],[Select Health Plan]],TblHealthPlans[],6,FALSE))</f>
        <v/>
      </c>
    </row>
    <row r="89" spans="3:65" x14ac:dyDescent="0.35">
      <c r="C89" s="9"/>
      <c r="D89" s="40"/>
      <c r="E89" s="40"/>
      <c r="F89" s="9"/>
      <c r="G89" s="9"/>
      <c r="H89" s="17"/>
      <c r="I89" s="26"/>
      <c r="J89" s="9"/>
      <c r="K89" s="17"/>
      <c r="L89" s="17"/>
      <c r="M89" s="25"/>
      <c r="N89" s="25"/>
      <c r="O89" s="26">
        <f>ROUND(TblPosCalcMain[[#This Row],[Enter Position Count Year 1]]*TblPosCalcMain[[#This Row],[Enter Annual Salary]]*(TblPosCalcMain[[#This Row],[Enter Pay Periods Year 1]]/24),0)</f>
        <v>0</v>
      </c>
      <c r="P89" s="26">
        <f>ROUND(TblPosCalcMain[[#This Row],[Enter Position Count Year 2]]*TblPosCalcMain[[#This Row],[Enter Annual Salary]]*(TblPosCalcMain[[#This Row],[Enter Pay Periods Year 2]]/24),0)</f>
        <v>0</v>
      </c>
      <c r="Q89"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89"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89" s="26">
        <f>IF(TblPosCalcMain[[#This Row],[Salary Cost Yr1]]=0,0,ROUND(TblPosCalcMain[[#This Row],[Salary Cost Yr1]]*TblPosCalcMain[[#This Row],[Medicare Rate Yr1]],0))</f>
        <v>0</v>
      </c>
      <c r="T89" s="26">
        <f>IF(TblPosCalcMain[[#This Row],[Salary Cost Yr2]]=0,0,ROUND(TblPosCalcMain[[#This Row],[Salary Cost Yr2]]*TblPosCalcMain[[#This Row],[Medicare Rate Yr2]],0))</f>
        <v>0</v>
      </c>
      <c r="U89" s="26">
        <f>IF(TblPosCalcMain[[#This Row],[Salary Cost Yr1]]=0,0,ROUND(TblPosCalcMain[[#This Row],[Salary Cost Yr1]]*TblPosCalcMain[[#This Row],[Retirement Rate Yr1]],0))</f>
        <v>0</v>
      </c>
      <c r="V89" s="26">
        <f>IF(TblPosCalcMain[[#This Row],[Salary Cost Yr2]]=0,0,ROUND(TblPosCalcMain[[#This Row],[Salary Cost Yr2]]*TblPosCalcMain[[#This Row],[Retirement Rate Yr2]],0))</f>
        <v>0</v>
      </c>
      <c r="W89" s="26">
        <f>IF(TblPosCalcMain[[#This Row],[Salary Cost Yr1]]=0,0,ROUND(TblPosCalcMain[[#This Row],[Salary Cost Yr1]]*TblPosCalcMain[[#This Row],[Group Life Rate Yr1]],0))</f>
        <v>0</v>
      </c>
      <c r="X89" s="26">
        <f>IF(TblPosCalcMain[[#This Row],[Salary Cost Yr2]]=0,0,ROUND(TblPosCalcMain[[#This Row],[Salary Cost Yr2]]*TblPosCalcMain[[#This Row],[Group Life Rate Yr2]],0))</f>
        <v>0</v>
      </c>
      <c r="Y89" s="26">
        <f>IF(TblPosCalcMain[[#This Row],[Salary Cost Yr1]]=0,0,ROUND(TblPosCalcMain[[#This Row],[Salary Cost Yr1]]*TblPosCalcMain[[#This Row],[Retiree Health Cred Rate Yr1]],0))</f>
        <v>0</v>
      </c>
      <c r="Z89" s="26">
        <f>IF(TblPosCalcMain[[#This Row],[Salary Cost Yr2]]=0,0,ROUND(TblPosCalcMain[[#This Row],[Salary Cost Yr2]]*TblPosCalcMain[[#This Row],[Retiree Health Cred Rate Yr2]],0))</f>
        <v>0</v>
      </c>
      <c r="AA89" s="26">
        <f>IF(TblPosCalcMain[[#This Row],[Salary Cost Yr1]]=0,0,ROUND(TblPosCalcMain[[#This Row],[Salary Cost Yr1]]*TblPosCalcMain[[#This Row],[Disability Rate Yr1]],0))</f>
        <v>0</v>
      </c>
      <c r="AB89" s="26">
        <f>IF(TblPosCalcMain[[#This Row],[Salary Cost Yr2]]=0,0,ROUND(TblPosCalcMain[[#This Row],[Salary Cost Yr2]]*TblPosCalcMain[[#This Row],[Disability Rate Yr2]],0))</f>
        <v>0</v>
      </c>
      <c r="AC89" s="26">
        <f>IF(TblPosCalcMain[[#This Row],[Deferred Comp Participant?]]="Yes",ROUND((TblPosCalcMain[[#This Row],[Enter Pay Periods Year 1]]*TblPosCalcMain[[#This Row],[Deferred Comp Match  Per Pay Period Yr1]])*TblPosCalcMain[[#This Row],[Enter Position Count Year 1]],0),0)</f>
        <v>0</v>
      </c>
      <c r="AD89" s="26">
        <f>IF(TblPosCalcMain[[#This Row],[Deferred Comp Participant?]]="Yes",ROUND((TblPosCalcMain[[#This Row],[Enter Pay Periods Year 2]]*TblPosCalcMain[[#This Row],[Deferred Comp Match  Per Pay Period Yr2]])*TblPosCalcMain[[#This Row],[Enter Position Count Year 2]],0),0)</f>
        <v>0</v>
      </c>
      <c r="AE89" s="26">
        <f>IF(ISBLANK(TblPosCalcMain[[#This Row],[Select Health Plan]]),0,ROUND(((TblPosCalcMain[[#This Row],[Health Insurance Premium Yr1]]/24)*TblPosCalcMain[[#This Row],[Enter Pay Periods Year 1]])*TblPosCalcMain[[#This Row],[Enter Position Count Year 1]],0))</f>
        <v>0</v>
      </c>
      <c r="AF89" s="26">
        <f>IF(ISBLANK(TblPosCalcMain[[#This Row],[Select Health Plan]]),0,ROUND(((TblPosCalcMain[[#This Row],[Health Insurance Premium Yr2]]/24)*TblPosCalcMain[[#This Row],[Enter Pay Periods Year 2]])*TblPosCalcMain[[#This Row],[Enter Position Count Year 2]],0))</f>
        <v>0</v>
      </c>
      <c r="AG89"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89"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89"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89"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89" s="29" t="str">
        <f>IF(ISBLANK(TblPosCalcMain[[#This Row],[Select Salary Subobject]]),"",VLOOKUP(TblPosCalcMain[[#This Row],[Select Salary Subobject]],TblSalarySubobjects[],2,FALSE))</f>
        <v/>
      </c>
      <c r="AL89" s="29" t="str">
        <f>IF(ISBLANK(TblPosCalcMain[[#This Row],[Select Salary Subobject]]),"",VLOOKUP(TblPosCalcMain[[#This Row],[Select Salary Subobject]],TblSalarySubobjects[],4,FALSE))</f>
        <v/>
      </c>
      <c r="AM89" s="29" t="str">
        <f>IF(ISBLANK(TblPosCalcMain[[#This Row],[Select Salary Subobject]]),"",VLOOKUP(TblPosCalcMain[[#This Row],[Select Salary Subobject]],TblSalarySubobjects[],5,FALSE))</f>
        <v/>
      </c>
      <c r="AN89" s="29" t="str">
        <f>IF(ISBLANK(TblPosCalcMain[[#This Row],[Select Retirement System]]),"",VLOOKUP(TblPosCalcMain[[#This Row],[Select Retirement System]],TblRetirementOPEBs[],5,FALSE))</f>
        <v/>
      </c>
      <c r="AO89" s="30" t="str">
        <f>IF(ISBLANK(TblPosCalcMain[[#This Row],[Select Retirement System]]),"",VLOOKUP(TblPosCalcMain[[#This Row],[Select Retirement System]],TblRetirementOPEBs[],6,FALSE))</f>
        <v/>
      </c>
      <c r="AP89" s="30" t="str">
        <f>IF(ISBLANK(TblPosCalcMain[[#This Row],[Select Retirement System]]),"",VLOOKUP(TblPosCalcMain[[#This Row],[Select Retirement System]],TblRetirementOPEBs[],7,FALSE))</f>
        <v/>
      </c>
      <c r="AQ89" s="31" t="str">
        <f>IF(ISBLANK(TblPosCalcMain[[#This Row],[Select Retirement System]]),"",VLOOKUP(TblPosCalcMain[[#This Row],[Select Retirement System]],TblRetirementOPEBs[],8,FALSE))</f>
        <v/>
      </c>
      <c r="AR89" s="31" t="str">
        <f>IF(ISBLANK(TblPosCalcMain[[#This Row],[Select Retirement System]]),"",VLOOKUP(TblPosCalcMain[[#This Row],[Select Retirement System]],TblRetirementOPEBs[],9,FALSE))</f>
        <v/>
      </c>
      <c r="AS89" s="37" t="str">
        <f>IF(ISBLANK(TblPosCalcMain[[#This Row],[Select Retirement System]]),"",VLOOKUP(TblPosCalcMain[[#This Row],[Select Retirement System]],TblRetirementOPEBs[],10,FALSE))</f>
        <v/>
      </c>
      <c r="AT89" s="30" t="str">
        <f>IF(ISBLANK(TblPosCalcMain[[#This Row],[Select Retirement System]]),"",VLOOKUP(TblPosCalcMain[[#This Row],[Select Retirement System]],TblRetirementOPEBs[],11,FALSE))</f>
        <v/>
      </c>
      <c r="AU89" s="30" t="str">
        <f>IF(ISBLANK(TblPosCalcMain[[#This Row],[Select Retirement System]]),"",VLOOKUP(TblPosCalcMain[[#This Row],[Select Retirement System]],TblRetirementOPEBs[],12,FALSE))</f>
        <v/>
      </c>
      <c r="AV89" s="37" t="str">
        <f>IF(ISBLANK(TblPosCalcMain[[#This Row],[Select Retirement System]]),"",VLOOKUP(TblPosCalcMain[[#This Row],[Select Retirement System]],TblRetirementOPEBs[],2,FALSE))</f>
        <v/>
      </c>
      <c r="AW89" s="30" t="str">
        <f>IF(ISBLANK(TblPosCalcMain[[#This Row],[Select Retirement System]]),"",VLOOKUP(TblPosCalcMain[[#This Row],[Select Retirement System]],TblRetirementOPEBs[],3,FALSE))</f>
        <v/>
      </c>
      <c r="AX89" s="30" t="str">
        <f>IF(ISBLANK(TblPosCalcMain[[#This Row],[Select Retirement System]]),"",VLOOKUP(TblPosCalcMain[[#This Row],[Select Retirement System]],TblRetirementOPEBs[],4,FALSE))</f>
        <v/>
      </c>
      <c r="AY89" s="38" t="str">
        <f>IF(ISBLANK(TblPosCalcMain[[#This Row],[Select Retirement System]]),"",VLOOKUP(TblPosCalcMain[[#This Row],[Select Retirement System]],TblRetirementOPEBs[],13,FALSE))</f>
        <v/>
      </c>
      <c r="AZ89" s="39" t="str">
        <f>IF(ISBLANK(TblPosCalcMain[[#This Row],[Select Retirement System]]),"",VLOOKUP(TblPosCalcMain[[#This Row],[Select Retirement System]],TblRetirementOPEBs[],14,FALSE))</f>
        <v/>
      </c>
      <c r="BA89" s="39" t="str">
        <f>IF(ISBLANK(TblPosCalcMain[[#This Row],[Select Retirement System]]),"",VLOOKUP(TblPosCalcMain[[#This Row],[Select Retirement System]],TblRetirementOPEBs[],15,FALSE))</f>
        <v/>
      </c>
      <c r="BB89" s="38" t="str">
        <f>IF(ISBLANK(TblPosCalcMain[[#This Row],[Select Retirement System]]),"",VLOOKUP(TblPosCalcMain[[#This Row],[Select Retirement System]],TblRetirementOPEBs[],16,FALSE))</f>
        <v/>
      </c>
      <c r="BC89" s="39" t="str">
        <f>IF(ISBLANK(TblPosCalcMain[[#This Row],[Select Retirement System]]),"",VLOOKUP(TblPosCalcMain[[#This Row],[Select Retirement System]],TblRetirementOPEBs[],17,FALSE))</f>
        <v/>
      </c>
      <c r="BD89" s="39" t="str">
        <f>IF(ISBLANK(TblPosCalcMain[[#This Row],[Select Retirement System]]),"",VLOOKUP(TblPosCalcMain[[#This Row],[Select Retirement System]],TblRetirementOPEBs[],18,FALSE))</f>
        <v/>
      </c>
      <c r="BE89" s="38" t="str">
        <f>IF(ISBLANK(TblPosCalcMain[[#This Row],[Select Retirement System]]),"",VLOOKUP(TblPosCalcMain[[#This Row],[Select Retirement System]],TblRetirementOPEBs[],19,FALSE))</f>
        <v/>
      </c>
      <c r="BF89" s="39" t="str">
        <f>IF(ISBLANK(TblPosCalcMain[[#This Row],[Select Retirement System]]),"",VLOOKUP(TblPosCalcMain[[#This Row],[Select Retirement System]],TblRetirementOPEBs[],20,FALSE))</f>
        <v/>
      </c>
      <c r="BG89" s="39" t="str">
        <f>IF(ISBLANK(TblPosCalcMain[[#This Row],[Select Retirement System]]),"",VLOOKUP(TblPosCalcMain[[#This Row],[Select Retirement System]],TblRetirementOPEBs[],21,FALSE))</f>
        <v/>
      </c>
      <c r="BH89" s="29" t="str">
        <f>IF(ISBLANK(TblPosCalcMain[[#This Row],[Select Retirement System]]),"",VLOOKUP(TblPosCalcMain[[#This Row],[Select Retirement System]],TblRetirementOPEBs[],22,FALSE))</f>
        <v/>
      </c>
      <c r="BI89" s="31" t="str">
        <f>IF(ISBLANK(TblPosCalcMain[[#This Row],[Select Retirement System]]),"",VLOOKUP(TblPosCalcMain[[#This Row],[Select Retirement System]],TblRetirementOPEBs[],23,FALSE))</f>
        <v/>
      </c>
      <c r="BJ89" s="31" t="str">
        <f>IF(ISBLANK(TblPosCalcMain[[#This Row],[Select Retirement System]]),"",VLOOKUP(TblPosCalcMain[[#This Row],[Select Retirement System]],TblRetirementOPEBs[],24,FALSE))</f>
        <v/>
      </c>
      <c r="BK89" s="29" t="str">
        <f>IF(ISBLANK(TblPosCalcMain[[#This Row],[Select Health Plan]]),"",VLOOKUP(TblPosCalcMain[[#This Row],[Select Health Plan]],TblHealthPlans[],4,FALSE))</f>
        <v/>
      </c>
      <c r="BL89" s="26" t="str">
        <f>IF(ISBLANK(TblPosCalcMain[[#This Row],[Select Health Plan]]),"",VLOOKUP(TblPosCalcMain[[#This Row],[Select Health Plan]],TblHealthPlans[],5,FALSE))</f>
        <v/>
      </c>
      <c r="BM89" s="26" t="str">
        <f>IF(ISBLANK(TblPosCalcMain[[#This Row],[Select Health Plan]]),"",VLOOKUP(TblPosCalcMain[[#This Row],[Select Health Plan]],TblHealthPlans[],6,FALSE))</f>
        <v/>
      </c>
    </row>
    <row r="90" spans="3:65" x14ac:dyDescent="0.35">
      <c r="C90" s="9"/>
      <c r="D90" s="40"/>
      <c r="E90" s="40"/>
      <c r="F90" s="9"/>
      <c r="G90" s="9"/>
      <c r="H90" s="17"/>
      <c r="I90" s="26"/>
      <c r="J90" s="9"/>
      <c r="K90" s="17"/>
      <c r="L90" s="17"/>
      <c r="M90" s="25"/>
      <c r="N90" s="25"/>
      <c r="O90" s="26">
        <f>ROUND(TblPosCalcMain[[#This Row],[Enter Position Count Year 1]]*TblPosCalcMain[[#This Row],[Enter Annual Salary]]*(TblPosCalcMain[[#This Row],[Enter Pay Periods Year 1]]/24),0)</f>
        <v>0</v>
      </c>
      <c r="P90" s="26">
        <f>ROUND(TblPosCalcMain[[#This Row],[Enter Position Count Year 2]]*TblPosCalcMain[[#This Row],[Enter Annual Salary]]*(TblPosCalcMain[[#This Row],[Enter Pay Periods Year 2]]/24),0)</f>
        <v>0</v>
      </c>
      <c r="Q90"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90"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90" s="26">
        <f>IF(TblPosCalcMain[[#This Row],[Salary Cost Yr1]]=0,0,ROUND(TblPosCalcMain[[#This Row],[Salary Cost Yr1]]*TblPosCalcMain[[#This Row],[Medicare Rate Yr1]],0))</f>
        <v>0</v>
      </c>
      <c r="T90" s="26">
        <f>IF(TblPosCalcMain[[#This Row],[Salary Cost Yr2]]=0,0,ROUND(TblPosCalcMain[[#This Row],[Salary Cost Yr2]]*TblPosCalcMain[[#This Row],[Medicare Rate Yr2]],0))</f>
        <v>0</v>
      </c>
      <c r="U90" s="26">
        <f>IF(TblPosCalcMain[[#This Row],[Salary Cost Yr1]]=0,0,ROUND(TblPosCalcMain[[#This Row],[Salary Cost Yr1]]*TblPosCalcMain[[#This Row],[Retirement Rate Yr1]],0))</f>
        <v>0</v>
      </c>
      <c r="V90" s="26">
        <f>IF(TblPosCalcMain[[#This Row],[Salary Cost Yr2]]=0,0,ROUND(TblPosCalcMain[[#This Row],[Salary Cost Yr2]]*TblPosCalcMain[[#This Row],[Retirement Rate Yr2]],0))</f>
        <v>0</v>
      </c>
      <c r="W90" s="26">
        <f>IF(TblPosCalcMain[[#This Row],[Salary Cost Yr1]]=0,0,ROUND(TblPosCalcMain[[#This Row],[Salary Cost Yr1]]*TblPosCalcMain[[#This Row],[Group Life Rate Yr1]],0))</f>
        <v>0</v>
      </c>
      <c r="X90" s="26">
        <f>IF(TblPosCalcMain[[#This Row],[Salary Cost Yr2]]=0,0,ROUND(TblPosCalcMain[[#This Row],[Salary Cost Yr2]]*TblPosCalcMain[[#This Row],[Group Life Rate Yr2]],0))</f>
        <v>0</v>
      </c>
      <c r="Y90" s="26">
        <f>IF(TblPosCalcMain[[#This Row],[Salary Cost Yr1]]=0,0,ROUND(TblPosCalcMain[[#This Row],[Salary Cost Yr1]]*TblPosCalcMain[[#This Row],[Retiree Health Cred Rate Yr1]],0))</f>
        <v>0</v>
      </c>
      <c r="Z90" s="26">
        <f>IF(TblPosCalcMain[[#This Row],[Salary Cost Yr2]]=0,0,ROUND(TblPosCalcMain[[#This Row],[Salary Cost Yr2]]*TblPosCalcMain[[#This Row],[Retiree Health Cred Rate Yr2]],0))</f>
        <v>0</v>
      </c>
      <c r="AA90" s="26">
        <f>IF(TblPosCalcMain[[#This Row],[Salary Cost Yr1]]=0,0,ROUND(TblPosCalcMain[[#This Row],[Salary Cost Yr1]]*TblPosCalcMain[[#This Row],[Disability Rate Yr1]],0))</f>
        <v>0</v>
      </c>
      <c r="AB90" s="26">
        <f>IF(TblPosCalcMain[[#This Row],[Salary Cost Yr2]]=0,0,ROUND(TblPosCalcMain[[#This Row],[Salary Cost Yr2]]*TblPosCalcMain[[#This Row],[Disability Rate Yr2]],0))</f>
        <v>0</v>
      </c>
      <c r="AC90" s="26">
        <f>IF(TblPosCalcMain[[#This Row],[Deferred Comp Participant?]]="Yes",ROUND((TblPosCalcMain[[#This Row],[Enter Pay Periods Year 1]]*TblPosCalcMain[[#This Row],[Deferred Comp Match  Per Pay Period Yr1]])*TblPosCalcMain[[#This Row],[Enter Position Count Year 1]],0),0)</f>
        <v>0</v>
      </c>
      <c r="AD90" s="26">
        <f>IF(TblPosCalcMain[[#This Row],[Deferred Comp Participant?]]="Yes",ROUND((TblPosCalcMain[[#This Row],[Enter Pay Periods Year 2]]*TblPosCalcMain[[#This Row],[Deferred Comp Match  Per Pay Period Yr2]])*TblPosCalcMain[[#This Row],[Enter Position Count Year 2]],0),0)</f>
        <v>0</v>
      </c>
      <c r="AE90" s="26">
        <f>IF(ISBLANK(TblPosCalcMain[[#This Row],[Select Health Plan]]),0,ROUND(((TblPosCalcMain[[#This Row],[Health Insurance Premium Yr1]]/24)*TblPosCalcMain[[#This Row],[Enter Pay Periods Year 1]])*TblPosCalcMain[[#This Row],[Enter Position Count Year 1]],0))</f>
        <v>0</v>
      </c>
      <c r="AF90" s="26">
        <f>IF(ISBLANK(TblPosCalcMain[[#This Row],[Select Health Plan]]),0,ROUND(((TblPosCalcMain[[#This Row],[Health Insurance Premium Yr2]]/24)*TblPosCalcMain[[#This Row],[Enter Pay Periods Year 2]])*TblPosCalcMain[[#This Row],[Enter Position Count Year 2]],0))</f>
        <v>0</v>
      </c>
      <c r="AG90"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90"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90"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90"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90" s="29" t="str">
        <f>IF(ISBLANK(TblPosCalcMain[[#This Row],[Select Salary Subobject]]),"",VLOOKUP(TblPosCalcMain[[#This Row],[Select Salary Subobject]],TblSalarySubobjects[],2,FALSE))</f>
        <v/>
      </c>
      <c r="AL90" s="29" t="str">
        <f>IF(ISBLANK(TblPosCalcMain[[#This Row],[Select Salary Subobject]]),"",VLOOKUP(TblPosCalcMain[[#This Row],[Select Salary Subobject]],TblSalarySubobjects[],4,FALSE))</f>
        <v/>
      </c>
      <c r="AM90" s="29" t="str">
        <f>IF(ISBLANK(TblPosCalcMain[[#This Row],[Select Salary Subobject]]),"",VLOOKUP(TblPosCalcMain[[#This Row],[Select Salary Subobject]],TblSalarySubobjects[],5,FALSE))</f>
        <v/>
      </c>
      <c r="AN90" s="29" t="str">
        <f>IF(ISBLANK(TblPosCalcMain[[#This Row],[Select Retirement System]]),"",VLOOKUP(TblPosCalcMain[[#This Row],[Select Retirement System]],TblRetirementOPEBs[],5,FALSE))</f>
        <v/>
      </c>
      <c r="AO90" s="30" t="str">
        <f>IF(ISBLANK(TblPosCalcMain[[#This Row],[Select Retirement System]]),"",VLOOKUP(TblPosCalcMain[[#This Row],[Select Retirement System]],TblRetirementOPEBs[],6,FALSE))</f>
        <v/>
      </c>
      <c r="AP90" s="30" t="str">
        <f>IF(ISBLANK(TblPosCalcMain[[#This Row],[Select Retirement System]]),"",VLOOKUP(TblPosCalcMain[[#This Row],[Select Retirement System]],TblRetirementOPEBs[],7,FALSE))</f>
        <v/>
      </c>
      <c r="AQ90" s="31" t="str">
        <f>IF(ISBLANK(TblPosCalcMain[[#This Row],[Select Retirement System]]),"",VLOOKUP(TblPosCalcMain[[#This Row],[Select Retirement System]],TblRetirementOPEBs[],8,FALSE))</f>
        <v/>
      </c>
      <c r="AR90" s="31" t="str">
        <f>IF(ISBLANK(TblPosCalcMain[[#This Row],[Select Retirement System]]),"",VLOOKUP(TblPosCalcMain[[#This Row],[Select Retirement System]],TblRetirementOPEBs[],9,FALSE))</f>
        <v/>
      </c>
      <c r="AS90" s="37" t="str">
        <f>IF(ISBLANK(TblPosCalcMain[[#This Row],[Select Retirement System]]),"",VLOOKUP(TblPosCalcMain[[#This Row],[Select Retirement System]],TblRetirementOPEBs[],10,FALSE))</f>
        <v/>
      </c>
      <c r="AT90" s="30" t="str">
        <f>IF(ISBLANK(TblPosCalcMain[[#This Row],[Select Retirement System]]),"",VLOOKUP(TblPosCalcMain[[#This Row],[Select Retirement System]],TblRetirementOPEBs[],11,FALSE))</f>
        <v/>
      </c>
      <c r="AU90" s="30" t="str">
        <f>IF(ISBLANK(TblPosCalcMain[[#This Row],[Select Retirement System]]),"",VLOOKUP(TblPosCalcMain[[#This Row],[Select Retirement System]],TblRetirementOPEBs[],12,FALSE))</f>
        <v/>
      </c>
      <c r="AV90" s="37" t="str">
        <f>IF(ISBLANK(TblPosCalcMain[[#This Row],[Select Retirement System]]),"",VLOOKUP(TblPosCalcMain[[#This Row],[Select Retirement System]],TblRetirementOPEBs[],2,FALSE))</f>
        <v/>
      </c>
      <c r="AW90" s="30" t="str">
        <f>IF(ISBLANK(TblPosCalcMain[[#This Row],[Select Retirement System]]),"",VLOOKUP(TblPosCalcMain[[#This Row],[Select Retirement System]],TblRetirementOPEBs[],3,FALSE))</f>
        <v/>
      </c>
      <c r="AX90" s="30" t="str">
        <f>IF(ISBLANK(TblPosCalcMain[[#This Row],[Select Retirement System]]),"",VLOOKUP(TblPosCalcMain[[#This Row],[Select Retirement System]],TblRetirementOPEBs[],4,FALSE))</f>
        <v/>
      </c>
      <c r="AY90" s="38" t="str">
        <f>IF(ISBLANK(TblPosCalcMain[[#This Row],[Select Retirement System]]),"",VLOOKUP(TblPosCalcMain[[#This Row],[Select Retirement System]],TblRetirementOPEBs[],13,FALSE))</f>
        <v/>
      </c>
      <c r="AZ90" s="39" t="str">
        <f>IF(ISBLANK(TblPosCalcMain[[#This Row],[Select Retirement System]]),"",VLOOKUP(TblPosCalcMain[[#This Row],[Select Retirement System]],TblRetirementOPEBs[],14,FALSE))</f>
        <v/>
      </c>
      <c r="BA90" s="39" t="str">
        <f>IF(ISBLANK(TblPosCalcMain[[#This Row],[Select Retirement System]]),"",VLOOKUP(TblPosCalcMain[[#This Row],[Select Retirement System]],TblRetirementOPEBs[],15,FALSE))</f>
        <v/>
      </c>
      <c r="BB90" s="38" t="str">
        <f>IF(ISBLANK(TblPosCalcMain[[#This Row],[Select Retirement System]]),"",VLOOKUP(TblPosCalcMain[[#This Row],[Select Retirement System]],TblRetirementOPEBs[],16,FALSE))</f>
        <v/>
      </c>
      <c r="BC90" s="39" t="str">
        <f>IF(ISBLANK(TblPosCalcMain[[#This Row],[Select Retirement System]]),"",VLOOKUP(TblPosCalcMain[[#This Row],[Select Retirement System]],TblRetirementOPEBs[],17,FALSE))</f>
        <v/>
      </c>
      <c r="BD90" s="39" t="str">
        <f>IF(ISBLANK(TblPosCalcMain[[#This Row],[Select Retirement System]]),"",VLOOKUP(TblPosCalcMain[[#This Row],[Select Retirement System]],TblRetirementOPEBs[],18,FALSE))</f>
        <v/>
      </c>
      <c r="BE90" s="38" t="str">
        <f>IF(ISBLANK(TblPosCalcMain[[#This Row],[Select Retirement System]]),"",VLOOKUP(TblPosCalcMain[[#This Row],[Select Retirement System]],TblRetirementOPEBs[],19,FALSE))</f>
        <v/>
      </c>
      <c r="BF90" s="39" t="str">
        <f>IF(ISBLANK(TblPosCalcMain[[#This Row],[Select Retirement System]]),"",VLOOKUP(TblPosCalcMain[[#This Row],[Select Retirement System]],TblRetirementOPEBs[],20,FALSE))</f>
        <v/>
      </c>
      <c r="BG90" s="39" t="str">
        <f>IF(ISBLANK(TblPosCalcMain[[#This Row],[Select Retirement System]]),"",VLOOKUP(TblPosCalcMain[[#This Row],[Select Retirement System]],TblRetirementOPEBs[],21,FALSE))</f>
        <v/>
      </c>
      <c r="BH90" s="29" t="str">
        <f>IF(ISBLANK(TblPosCalcMain[[#This Row],[Select Retirement System]]),"",VLOOKUP(TblPosCalcMain[[#This Row],[Select Retirement System]],TblRetirementOPEBs[],22,FALSE))</f>
        <v/>
      </c>
      <c r="BI90" s="31" t="str">
        <f>IF(ISBLANK(TblPosCalcMain[[#This Row],[Select Retirement System]]),"",VLOOKUP(TblPosCalcMain[[#This Row],[Select Retirement System]],TblRetirementOPEBs[],23,FALSE))</f>
        <v/>
      </c>
      <c r="BJ90" s="31" t="str">
        <f>IF(ISBLANK(TblPosCalcMain[[#This Row],[Select Retirement System]]),"",VLOOKUP(TblPosCalcMain[[#This Row],[Select Retirement System]],TblRetirementOPEBs[],24,FALSE))</f>
        <v/>
      </c>
      <c r="BK90" s="29" t="str">
        <f>IF(ISBLANK(TblPosCalcMain[[#This Row],[Select Health Plan]]),"",VLOOKUP(TblPosCalcMain[[#This Row],[Select Health Plan]],TblHealthPlans[],4,FALSE))</f>
        <v/>
      </c>
      <c r="BL90" s="26" t="str">
        <f>IF(ISBLANK(TblPosCalcMain[[#This Row],[Select Health Plan]]),"",VLOOKUP(TblPosCalcMain[[#This Row],[Select Health Plan]],TblHealthPlans[],5,FALSE))</f>
        <v/>
      </c>
      <c r="BM90" s="26" t="str">
        <f>IF(ISBLANK(TblPosCalcMain[[#This Row],[Select Health Plan]]),"",VLOOKUP(TblPosCalcMain[[#This Row],[Select Health Plan]],TblHealthPlans[],6,FALSE))</f>
        <v/>
      </c>
    </row>
    <row r="91" spans="3:65" x14ac:dyDescent="0.35">
      <c r="C91" s="9"/>
      <c r="D91" s="40"/>
      <c r="E91" s="40"/>
      <c r="F91" s="9"/>
      <c r="G91" s="9"/>
      <c r="H91" s="17"/>
      <c r="I91" s="26"/>
      <c r="J91" s="9"/>
      <c r="K91" s="17"/>
      <c r="L91" s="17"/>
      <c r="M91" s="25"/>
      <c r="N91" s="25"/>
      <c r="O91" s="26">
        <f>ROUND(TblPosCalcMain[[#This Row],[Enter Position Count Year 1]]*TblPosCalcMain[[#This Row],[Enter Annual Salary]]*(TblPosCalcMain[[#This Row],[Enter Pay Periods Year 1]]/24),0)</f>
        <v>0</v>
      </c>
      <c r="P91" s="26">
        <f>ROUND(TblPosCalcMain[[#This Row],[Enter Position Count Year 2]]*TblPosCalcMain[[#This Row],[Enter Annual Salary]]*(TblPosCalcMain[[#This Row],[Enter Pay Periods Year 2]]/24),0)</f>
        <v>0</v>
      </c>
      <c r="Q91"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91"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91" s="26">
        <f>IF(TblPosCalcMain[[#This Row],[Salary Cost Yr1]]=0,0,ROUND(TblPosCalcMain[[#This Row],[Salary Cost Yr1]]*TblPosCalcMain[[#This Row],[Medicare Rate Yr1]],0))</f>
        <v>0</v>
      </c>
      <c r="T91" s="26">
        <f>IF(TblPosCalcMain[[#This Row],[Salary Cost Yr2]]=0,0,ROUND(TblPosCalcMain[[#This Row],[Salary Cost Yr2]]*TblPosCalcMain[[#This Row],[Medicare Rate Yr2]],0))</f>
        <v>0</v>
      </c>
      <c r="U91" s="26">
        <f>IF(TblPosCalcMain[[#This Row],[Salary Cost Yr1]]=0,0,ROUND(TblPosCalcMain[[#This Row],[Salary Cost Yr1]]*TblPosCalcMain[[#This Row],[Retirement Rate Yr1]],0))</f>
        <v>0</v>
      </c>
      <c r="V91" s="26">
        <f>IF(TblPosCalcMain[[#This Row],[Salary Cost Yr2]]=0,0,ROUND(TblPosCalcMain[[#This Row],[Salary Cost Yr2]]*TblPosCalcMain[[#This Row],[Retirement Rate Yr2]],0))</f>
        <v>0</v>
      </c>
      <c r="W91" s="26">
        <f>IF(TblPosCalcMain[[#This Row],[Salary Cost Yr1]]=0,0,ROUND(TblPosCalcMain[[#This Row],[Salary Cost Yr1]]*TblPosCalcMain[[#This Row],[Group Life Rate Yr1]],0))</f>
        <v>0</v>
      </c>
      <c r="X91" s="26">
        <f>IF(TblPosCalcMain[[#This Row],[Salary Cost Yr2]]=0,0,ROUND(TblPosCalcMain[[#This Row],[Salary Cost Yr2]]*TblPosCalcMain[[#This Row],[Group Life Rate Yr2]],0))</f>
        <v>0</v>
      </c>
      <c r="Y91" s="26">
        <f>IF(TblPosCalcMain[[#This Row],[Salary Cost Yr1]]=0,0,ROUND(TblPosCalcMain[[#This Row],[Salary Cost Yr1]]*TblPosCalcMain[[#This Row],[Retiree Health Cred Rate Yr1]],0))</f>
        <v>0</v>
      </c>
      <c r="Z91" s="26">
        <f>IF(TblPosCalcMain[[#This Row],[Salary Cost Yr2]]=0,0,ROUND(TblPosCalcMain[[#This Row],[Salary Cost Yr2]]*TblPosCalcMain[[#This Row],[Retiree Health Cred Rate Yr2]],0))</f>
        <v>0</v>
      </c>
      <c r="AA91" s="26">
        <f>IF(TblPosCalcMain[[#This Row],[Salary Cost Yr1]]=0,0,ROUND(TblPosCalcMain[[#This Row],[Salary Cost Yr1]]*TblPosCalcMain[[#This Row],[Disability Rate Yr1]],0))</f>
        <v>0</v>
      </c>
      <c r="AB91" s="26">
        <f>IF(TblPosCalcMain[[#This Row],[Salary Cost Yr2]]=0,0,ROUND(TblPosCalcMain[[#This Row],[Salary Cost Yr2]]*TblPosCalcMain[[#This Row],[Disability Rate Yr2]],0))</f>
        <v>0</v>
      </c>
      <c r="AC91" s="26">
        <f>IF(TblPosCalcMain[[#This Row],[Deferred Comp Participant?]]="Yes",ROUND((TblPosCalcMain[[#This Row],[Enter Pay Periods Year 1]]*TblPosCalcMain[[#This Row],[Deferred Comp Match  Per Pay Period Yr1]])*TblPosCalcMain[[#This Row],[Enter Position Count Year 1]],0),0)</f>
        <v>0</v>
      </c>
      <c r="AD91" s="26">
        <f>IF(TblPosCalcMain[[#This Row],[Deferred Comp Participant?]]="Yes",ROUND((TblPosCalcMain[[#This Row],[Enter Pay Periods Year 2]]*TblPosCalcMain[[#This Row],[Deferred Comp Match  Per Pay Period Yr2]])*TblPosCalcMain[[#This Row],[Enter Position Count Year 2]],0),0)</f>
        <v>0</v>
      </c>
      <c r="AE91" s="26">
        <f>IF(ISBLANK(TblPosCalcMain[[#This Row],[Select Health Plan]]),0,ROUND(((TblPosCalcMain[[#This Row],[Health Insurance Premium Yr1]]/24)*TblPosCalcMain[[#This Row],[Enter Pay Periods Year 1]])*TblPosCalcMain[[#This Row],[Enter Position Count Year 1]],0))</f>
        <v>0</v>
      </c>
      <c r="AF91" s="26">
        <f>IF(ISBLANK(TblPosCalcMain[[#This Row],[Select Health Plan]]),0,ROUND(((TblPosCalcMain[[#This Row],[Health Insurance Premium Yr2]]/24)*TblPosCalcMain[[#This Row],[Enter Pay Periods Year 2]])*TblPosCalcMain[[#This Row],[Enter Position Count Year 2]],0))</f>
        <v>0</v>
      </c>
      <c r="AG91"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91"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91"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91"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91" s="29" t="str">
        <f>IF(ISBLANK(TblPosCalcMain[[#This Row],[Select Salary Subobject]]),"",VLOOKUP(TblPosCalcMain[[#This Row],[Select Salary Subobject]],TblSalarySubobjects[],2,FALSE))</f>
        <v/>
      </c>
      <c r="AL91" s="29" t="str">
        <f>IF(ISBLANK(TblPosCalcMain[[#This Row],[Select Salary Subobject]]),"",VLOOKUP(TblPosCalcMain[[#This Row],[Select Salary Subobject]],TblSalarySubobjects[],4,FALSE))</f>
        <v/>
      </c>
      <c r="AM91" s="29" t="str">
        <f>IF(ISBLANK(TblPosCalcMain[[#This Row],[Select Salary Subobject]]),"",VLOOKUP(TblPosCalcMain[[#This Row],[Select Salary Subobject]],TblSalarySubobjects[],5,FALSE))</f>
        <v/>
      </c>
      <c r="AN91" s="29" t="str">
        <f>IF(ISBLANK(TblPosCalcMain[[#This Row],[Select Retirement System]]),"",VLOOKUP(TblPosCalcMain[[#This Row],[Select Retirement System]],TblRetirementOPEBs[],5,FALSE))</f>
        <v/>
      </c>
      <c r="AO91" s="30" t="str">
        <f>IF(ISBLANK(TblPosCalcMain[[#This Row],[Select Retirement System]]),"",VLOOKUP(TblPosCalcMain[[#This Row],[Select Retirement System]],TblRetirementOPEBs[],6,FALSE))</f>
        <v/>
      </c>
      <c r="AP91" s="30" t="str">
        <f>IF(ISBLANK(TblPosCalcMain[[#This Row],[Select Retirement System]]),"",VLOOKUP(TblPosCalcMain[[#This Row],[Select Retirement System]],TblRetirementOPEBs[],7,FALSE))</f>
        <v/>
      </c>
      <c r="AQ91" s="31" t="str">
        <f>IF(ISBLANK(TblPosCalcMain[[#This Row],[Select Retirement System]]),"",VLOOKUP(TblPosCalcMain[[#This Row],[Select Retirement System]],TblRetirementOPEBs[],8,FALSE))</f>
        <v/>
      </c>
      <c r="AR91" s="31" t="str">
        <f>IF(ISBLANK(TblPosCalcMain[[#This Row],[Select Retirement System]]),"",VLOOKUP(TblPosCalcMain[[#This Row],[Select Retirement System]],TblRetirementOPEBs[],9,FALSE))</f>
        <v/>
      </c>
      <c r="AS91" s="37" t="str">
        <f>IF(ISBLANK(TblPosCalcMain[[#This Row],[Select Retirement System]]),"",VLOOKUP(TblPosCalcMain[[#This Row],[Select Retirement System]],TblRetirementOPEBs[],10,FALSE))</f>
        <v/>
      </c>
      <c r="AT91" s="30" t="str">
        <f>IF(ISBLANK(TblPosCalcMain[[#This Row],[Select Retirement System]]),"",VLOOKUP(TblPosCalcMain[[#This Row],[Select Retirement System]],TblRetirementOPEBs[],11,FALSE))</f>
        <v/>
      </c>
      <c r="AU91" s="30" t="str">
        <f>IF(ISBLANK(TblPosCalcMain[[#This Row],[Select Retirement System]]),"",VLOOKUP(TblPosCalcMain[[#This Row],[Select Retirement System]],TblRetirementOPEBs[],12,FALSE))</f>
        <v/>
      </c>
      <c r="AV91" s="37" t="str">
        <f>IF(ISBLANK(TblPosCalcMain[[#This Row],[Select Retirement System]]),"",VLOOKUP(TblPosCalcMain[[#This Row],[Select Retirement System]],TblRetirementOPEBs[],2,FALSE))</f>
        <v/>
      </c>
      <c r="AW91" s="30" t="str">
        <f>IF(ISBLANK(TblPosCalcMain[[#This Row],[Select Retirement System]]),"",VLOOKUP(TblPosCalcMain[[#This Row],[Select Retirement System]],TblRetirementOPEBs[],3,FALSE))</f>
        <v/>
      </c>
      <c r="AX91" s="30" t="str">
        <f>IF(ISBLANK(TblPosCalcMain[[#This Row],[Select Retirement System]]),"",VLOOKUP(TblPosCalcMain[[#This Row],[Select Retirement System]],TblRetirementOPEBs[],4,FALSE))</f>
        <v/>
      </c>
      <c r="AY91" s="38" t="str">
        <f>IF(ISBLANK(TblPosCalcMain[[#This Row],[Select Retirement System]]),"",VLOOKUP(TblPosCalcMain[[#This Row],[Select Retirement System]],TblRetirementOPEBs[],13,FALSE))</f>
        <v/>
      </c>
      <c r="AZ91" s="39" t="str">
        <f>IF(ISBLANK(TblPosCalcMain[[#This Row],[Select Retirement System]]),"",VLOOKUP(TblPosCalcMain[[#This Row],[Select Retirement System]],TblRetirementOPEBs[],14,FALSE))</f>
        <v/>
      </c>
      <c r="BA91" s="39" t="str">
        <f>IF(ISBLANK(TblPosCalcMain[[#This Row],[Select Retirement System]]),"",VLOOKUP(TblPosCalcMain[[#This Row],[Select Retirement System]],TblRetirementOPEBs[],15,FALSE))</f>
        <v/>
      </c>
      <c r="BB91" s="38" t="str">
        <f>IF(ISBLANK(TblPosCalcMain[[#This Row],[Select Retirement System]]),"",VLOOKUP(TblPosCalcMain[[#This Row],[Select Retirement System]],TblRetirementOPEBs[],16,FALSE))</f>
        <v/>
      </c>
      <c r="BC91" s="39" t="str">
        <f>IF(ISBLANK(TblPosCalcMain[[#This Row],[Select Retirement System]]),"",VLOOKUP(TblPosCalcMain[[#This Row],[Select Retirement System]],TblRetirementOPEBs[],17,FALSE))</f>
        <v/>
      </c>
      <c r="BD91" s="39" t="str">
        <f>IF(ISBLANK(TblPosCalcMain[[#This Row],[Select Retirement System]]),"",VLOOKUP(TblPosCalcMain[[#This Row],[Select Retirement System]],TblRetirementOPEBs[],18,FALSE))</f>
        <v/>
      </c>
      <c r="BE91" s="38" t="str">
        <f>IF(ISBLANK(TblPosCalcMain[[#This Row],[Select Retirement System]]),"",VLOOKUP(TblPosCalcMain[[#This Row],[Select Retirement System]],TblRetirementOPEBs[],19,FALSE))</f>
        <v/>
      </c>
      <c r="BF91" s="39" t="str">
        <f>IF(ISBLANK(TblPosCalcMain[[#This Row],[Select Retirement System]]),"",VLOOKUP(TblPosCalcMain[[#This Row],[Select Retirement System]],TblRetirementOPEBs[],20,FALSE))</f>
        <v/>
      </c>
      <c r="BG91" s="39" t="str">
        <f>IF(ISBLANK(TblPosCalcMain[[#This Row],[Select Retirement System]]),"",VLOOKUP(TblPosCalcMain[[#This Row],[Select Retirement System]],TblRetirementOPEBs[],21,FALSE))</f>
        <v/>
      </c>
      <c r="BH91" s="29" t="str">
        <f>IF(ISBLANK(TblPosCalcMain[[#This Row],[Select Retirement System]]),"",VLOOKUP(TblPosCalcMain[[#This Row],[Select Retirement System]],TblRetirementOPEBs[],22,FALSE))</f>
        <v/>
      </c>
      <c r="BI91" s="31" t="str">
        <f>IF(ISBLANK(TblPosCalcMain[[#This Row],[Select Retirement System]]),"",VLOOKUP(TblPosCalcMain[[#This Row],[Select Retirement System]],TblRetirementOPEBs[],23,FALSE))</f>
        <v/>
      </c>
      <c r="BJ91" s="31" t="str">
        <f>IF(ISBLANK(TblPosCalcMain[[#This Row],[Select Retirement System]]),"",VLOOKUP(TblPosCalcMain[[#This Row],[Select Retirement System]],TblRetirementOPEBs[],24,FALSE))</f>
        <v/>
      </c>
      <c r="BK91" s="29" t="str">
        <f>IF(ISBLANK(TblPosCalcMain[[#This Row],[Select Health Plan]]),"",VLOOKUP(TblPosCalcMain[[#This Row],[Select Health Plan]],TblHealthPlans[],4,FALSE))</f>
        <v/>
      </c>
      <c r="BL91" s="26" t="str">
        <f>IF(ISBLANK(TblPosCalcMain[[#This Row],[Select Health Plan]]),"",VLOOKUP(TblPosCalcMain[[#This Row],[Select Health Plan]],TblHealthPlans[],5,FALSE))</f>
        <v/>
      </c>
      <c r="BM91" s="26" t="str">
        <f>IF(ISBLANK(TblPosCalcMain[[#This Row],[Select Health Plan]]),"",VLOOKUP(TblPosCalcMain[[#This Row],[Select Health Plan]],TblHealthPlans[],6,FALSE))</f>
        <v/>
      </c>
    </row>
    <row r="92" spans="3:65" x14ac:dyDescent="0.35">
      <c r="C92" s="9"/>
      <c r="D92" s="40"/>
      <c r="E92" s="40"/>
      <c r="F92" s="9"/>
      <c r="G92" s="9"/>
      <c r="H92" s="17"/>
      <c r="I92" s="26"/>
      <c r="J92" s="9"/>
      <c r="K92" s="17"/>
      <c r="L92" s="17"/>
      <c r="M92" s="25"/>
      <c r="N92" s="25"/>
      <c r="O92" s="26">
        <f>ROUND(TblPosCalcMain[[#This Row],[Enter Position Count Year 1]]*TblPosCalcMain[[#This Row],[Enter Annual Salary]]*(TblPosCalcMain[[#This Row],[Enter Pay Periods Year 1]]/24),0)</f>
        <v>0</v>
      </c>
      <c r="P92" s="26">
        <f>ROUND(TblPosCalcMain[[#This Row],[Enter Position Count Year 2]]*TblPosCalcMain[[#This Row],[Enter Annual Salary]]*(TblPosCalcMain[[#This Row],[Enter Pay Periods Year 2]]/24),0)</f>
        <v>0</v>
      </c>
      <c r="Q92"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92"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92" s="26">
        <f>IF(TblPosCalcMain[[#This Row],[Salary Cost Yr1]]=0,0,ROUND(TblPosCalcMain[[#This Row],[Salary Cost Yr1]]*TblPosCalcMain[[#This Row],[Medicare Rate Yr1]],0))</f>
        <v>0</v>
      </c>
      <c r="T92" s="26">
        <f>IF(TblPosCalcMain[[#This Row],[Salary Cost Yr2]]=0,0,ROUND(TblPosCalcMain[[#This Row],[Salary Cost Yr2]]*TblPosCalcMain[[#This Row],[Medicare Rate Yr2]],0))</f>
        <v>0</v>
      </c>
      <c r="U92" s="26">
        <f>IF(TblPosCalcMain[[#This Row],[Salary Cost Yr1]]=0,0,ROUND(TblPosCalcMain[[#This Row],[Salary Cost Yr1]]*TblPosCalcMain[[#This Row],[Retirement Rate Yr1]],0))</f>
        <v>0</v>
      </c>
      <c r="V92" s="26">
        <f>IF(TblPosCalcMain[[#This Row],[Salary Cost Yr2]]=0,0,ROUND(TblPosCalcMain[[#This Row],[Salary Cost Yr2]]*TblPosCalcMain[[#This Row],[Retirement Rate Yr2]],0))</f>
        <v>0</v>
      </c>
      <c r="W92" s="26">
        <f>IF(TblPosCalcMain[[#This Row],[Salary Cost Yr1]]=0,0,ROUND(TblPosCalcMain[[#This Row],[Salary Cost Yr1]]*TblPosCalcMain[[#This Row],[Group Life Rate Yr1]],0))</f>
        <v>0</v>
      </c>
      <c r="X92" s="26">
        <f>IF(TblPosCalcMain[[#This Row],[Salary Cost Yr2]]=0,0,ROUND(TblPosCalcMain[[#This Row],[Salary Cost Yr2]]*TblPosCalcMain[[#This Row],[Group Life Rate Yr2]],0))</f>
        <v>0</v>
      </c>
      <c r="Y92" s="26">
        <f>IF(TblPosCalcMain[[#This Row],[Salary Cost Yr1]]=0,0,ROUND(TblPosCalcMain[[#This Row],[Salary Cost Yr1]]*TblPosCalcMain[[#This Row],[Retiree Health Cred Rate Yr1]],0))</f>
        <v>0</v>
      </c>
      <c r="Z92" s="26">
        <f>IF(TblPosCalcMain[[#This Row],[Salary Cost Yr2]]=0,0,ROUND(TblPosCalcMain[[#This Row],[Salary Cost Yr2]]*TblPosCalcMain[[#This Row],[Retiree Health Cred Rate Yr2]],0))</f>
        <v>0</v>
      </c>
      <c r="AA92" s="26">
        <f>IF(TblPosCalcMain[[#This Row],[Salary Cost Yr1]]=0,0,ROUND(TblPosCalcMain[[#This Row],[Salary Cost Yr1]]*TblPosCalcMain[[#This Row],[Disability Rate Yr1]],0))</f>
        <v>0</v>
      </c>
      <c r="AB92" s="26">
        <f>IF(TblPosCalcMain[[#This Row],[Salary Cost Yr2]]=0,0,ROUND(TblPosCalcMain[[#This Row],[Salary Cost Yr2]]*TblPosCalcMain[[#This Row],[Disability Rate Yr2]],0))</f>
        <v>0</v>
      </c>
      <c r="AC92" s="26">
        <f>IF(TblPosCalcMain[[#This Row],[Deferred Comp Participant?]]="Yes",ROUND((TblPosCalcMain[[#This Row],[Enter Pay Periods Year 1]]*TblPosCalcMain[[#This Row],[Deferred Comp Match  Per Pay Period Yr1]])*TblPosCalcMain[[#This Row],[Enter Position Count Year 1]],0),0)</f>
        <v>0</v>
      </c>
      <c r="AD92" s="26">
        <f>IF(TblPosCalcMain[[#This Row],[Deferred Comp Participant?]]="Yes",ROUND((TblPosCalcMain[[#This Row],[Enter Pay Periods Year 2]]*TblPosCalcMain[[#This Row],[Deferred Comp Match  Per Pay Period Yr2]])*TblPosCalcMain[[#This Row],[Enter Position Count Year 2]],0),0)</f>
        <v>0</v>
      </c>
      <c r="AE92" s="26">
        <f>IF(ISBLANK(TblPosCalcMain[[#This Row],[Select Health Plan]]),0,ROUND(((TblPosCalcMain[[#This Row],[Health Insurance Premium Yr1]]/24)*TblPosCalcMain[[#This Row],[Enter Pay Periods Year 1]])*TblPosCalcMain[[#This Row],[Enter Position Count Year 1]],0))</f>
        <v>0</v>
      </c>
      <c r="AF92" s="26">
        <f>IF(ISBLANK(TblPosCalcMain[[#This Row],[Select Health Plan]]),0,ROUND(((TblPosCalcMain[[#This Row],[Health Insurance Premium Yr2]]/24)*TblPosCalcMain[[#This Row],[Enter Pay Periods Year 2]])*TblPosCalcMain[[#This Row],[Enter Position Count Year 2]],0))</f>
        <v>0</v>
      </c>
      <c r="AG92"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92"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92"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92"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92" s="29" t="str">
        <f>IF(ISBLANK(TblPosCalcMain[[#This Row],[Select Salary Subobject]]),"",VLOOKUP(TblPosCalcMain[[#This Row],[Select Salary Subobject]],TblSalarySubobjects[],2,FALSE))</f>
        <v/>
      </c>
      <c r="AL92" s="29" t="str">
        <f>IF(ISBLANK(TblPosCalcMain[[#This Row],[Select Salary Subobject]]),"",VLOOKUP(TblPosCalcMain[[#This Row],[Select Salary Subobject]],TblSalarySubobjects[],4,FALSE))</f>
        <v/>
      </c>
      <c r="AM92" s="29" t="str">
        <f>IF(ISBLANK(TblPosCalcMain[[#This Row],[Select Salary Subobject]]),"",VLOOKUP(TblPosCalcMain[[#This Row],[Select Salary Subobject]],TblSalarySubobjects[],5,FALSE))</f>
        <v/>
      </c>
      <c r="AN92" s="29" t="str">
        <f>IF(ISBLANK(TblPosCalcMain[[#This Row],[Select Retirement System]]),"",VLOOKUP(TblPosCalcMain[[#This Row],[Select Retirement System]],TblRetirementOPEBs[],5,FALSE))</f>
        <v/>
      </c>
      <c r="AO92" s="30" t="str">
        <f>IF(ISBLANK(TblPosCalcMain[[#This Row],[Select Retirement System]]),"",VLOOKUP(TblPosCalcMain[[#This Row],[Select Retirement System]],TblRetirementOPEBs[],6,FALSE))</f>
        <v/>
      </c>
      <c r="AP92" s="30" t="str">
        <f>IF(ISBLANK(TblPosCalcMain[[#This Row],[Select Retirement System]]),"",VLOOKUP(TblPosCalcMain[[#This Row],[Select Retirement System]],TblRetirementOPEBs[],7,FALSE))</f>
        <v/>
      </c>
      <c r="AQ92" s="31" t="str">
        <f>IF(ISBLANK(TblPosCalcMain[[#This Row],[Select Retirement System]]),"",VLOOKUP(TblPosCalcMain[[#This Row],[Select Retirement System]],TblRetirementOPEBs[],8,FALSE))</f>
        <v/>
      </c>
      <c r="AR92" s="31" t="str">
        <f>IF(ISBLANK(TblPosCalcMain[[#This Row],[Select Retirement System]]),"",VLOOKUP(TblPosCalcMain[[#This Row],[Select Retirement System]],TblRetirementOPEBs[],9,FALSE))</f>
        <v/>
      </c>
      <c r="AS92" s="37" t="str">
        <f>IF(ISBLANK(TblPosCalcMain[[#This Row],[Select Retirement System]]),"",VLOOKUP(TblPosCalcMain[[#This Row],[Select Retirement System]],TblRetirementOPEBs[],10,FALSE))</f>
        <v/>
      </c>
      <c r="AT92" s="30" t="str">
        <f>IF(ISBLANK(TblPosCalcMain[[#This Row],[Select Retirement System]]),"",VLOOKUP(TblPosCalcMain[[#This Row],[Select Retirement System]],TblRetirementOPEBs[],11,FALSE))</f>
        <v/>
      </c>
      <c r="AU92" s="30" t="str">
        <f>IF(ISBLANK(TblPosCalcMain[[#This Row],[Select Retirement System]]),"",VLOOKUP(TblPosCalcMain[[#This Row],[Select Retirement System]],TblRetirementOPEBs[],12,FALSE))</f>
        <v/>
      </c>
      <c r="AV92" s="37" t="str">
        <f>IF(ISBLANK(TblPosCalcMain[[#This Row],[Select Retirement System]]),"",VLOOKUP(TblPosCalcMain[[#This Row],[Select Retirement System]],TblRetirementOPEBs[],2,FALSE))</f>
        <v/>
      </c>
      <c r="AW92" s="30" t="str">
        <f>IF(ISBLANK(TblPosCalcMain[[#This Row],[Select Retirement System]]),"",VLOOKUP(TblPosCalcMain[[#This Row],[Select Retirement System]],TblRetirementOPEBs[],3,FALSE))</f>
        <v/>
      </c>
      <c r="AX92" s="30" t="str">
        <f>IF(ISBLANK(TblPosCalcMain[[#This Row],[Select Retirement System]]),"",VLOOKUP(TblPosCalcMain[[#This Row],[Select Retirement System]],TblRetirementOPEBs[],4,FALSE))</f>
        <v/>
      </c>
      <c r="AY92" s="38" t="str">
        <f>IF(ISBLANK(TblPosCalcMain[[#This Row],[Select Retirement System]]),"",VLOOKUP(TblPosCalcMain[[#This Row],[Select Retirement System]],TblRetirementOPEBs[],13,FALSE))</f>
        <v/>
      </c>
      <c r="AZ92" s="39" t="str">
        <f>IF(ISBLANK(TblPosCalcMain[[#This Row],[Select Retirement System]]),"",VLOOKUP(TblPosCalcMain[[#This Row],[Select Retirement System]],TblRetirementOPEBs[],14,FALSE))</f>
        <v/>
      </c>
      <c r="BA92" s="39" t="str">
        <f>IF(ISBLANK(TblPosCalcMain[[#This Row],[Select Retirement System]]),"",VLOOKUP(TblPosCalcMain[[#This Row],[Select Retirement System]],TblRetirementOPEBs[],15,FALSE))</f>
        <v/>
      </c>
      <c r="BB92" s="38" t="str">
        <f>IF(ISBLANK(TblPosCalcMain[[#This Row],[Select Retirement System]]),"",VLOOKUP(TblPosCalcMain[[#This Row],[Select Retirement System]],TblRetirementOPEBs[],16,FALSE))</f>
        <v/>
      </c>
      <c r="BC92" s="39" t="str">
        <f>IF(ISBLANK(TblPosCalcMain[[#This Row],[Select Retirement System]]),"",VLOOKUP(TblPosCalcMain[[#This Row],[Select Retirement System]],TblRetirementOPEBs[],17,FALSE))</f>
        <v/>
      </c>
      <c r="BD92" s="39" t="str">
        <f>IF(ISBLANK(TblPosCalcMain[[#This Row],[Select Retirement System]]),"",VLOOKUP(TblPosCalcMain[[#This Row],[Select Retirement System]],TblRetirementOPEBs[],18,FALSE))</f>
        <v/>
      </c>
      <c r="BE92" s="38" t="str">
        <f>IF(ISBLANK(TblPosCalcMain[[#This Row],[Select Retirement System]]),"",VLOOKUP(TblPosCalcMain[[#This Row],[Select Retirement System]],TblRetirementOPEBs[],19,FALSE))</f>
        <v/>
      </c>
      <c r="BF92" s="39" t="str">
        <f>IF(ISBLANK(TblPosCalcMain[[#This Row],[Select Retirement System]]),"",VLOOKUP(TblPosCalcMain[[#This Row],[Select Retirement System]],TblRetirementOPEBs[],20,FALSE))</f>
        <v/>
      </c>
      <c r="BG92" s="39" t="str">
        <f>IF(ISBLANK(TblPosCalcMain[[#This Row],[Select Retirement System]]),"",VLOOKUP(TblPosCalcMain[[#This Row],[Select Retirement System]],TblRetirementOPEBs[],21,FALSE))</f>
        <v/>
      </c>
      <c r="BH92" s="29" t="str">
        <f>IF(ISBLANK(TblPosCalcMain[[#This Row],[Select Retirement System]]),"",VLOOKUP(TblPosCalcMain[[#This Row],[Select Retirement System]],TblRetirementOPEBs[],22,FALSE))</f>
        <v/>
      </c>
      <c r="BI92" s="31" t="str">
        <f>IF(ISBLANK(TblPosCalcMain[[#This Row],[Select Retirement System]]),"",VLOOKUP(TblPosCalcMain[[#This Row],[Select Retirement System]],TblRetirementOPEBs[],23,FALSE))</f>
        <v/>
      </c>
      <c r="BJ92" s="31" t="str">
        <f>IF(ISBLANK(TblPosCalcMain[[#This Row],[Select Retirement System]]),"",VLOOKUP(TblPosCalcMain[[#This Row],[Select Retirement System]],TblRetirementOPEBs[],24,FALSE))</f>
        <v/>
      </c>
      <c r="BK92" s="29" t="str">
        <f>IF(ISBLANK(TblPosCalcMain[[#This Row],[Select Health Plan]]),"",VLOOKUP(TblPosCalcMain[[#This Row],[Select Health Plan]],TblHealthPlans[],4,FALSE))</f>
        <v/>
      </c>
      <c r="BL92" s="26" t="str">
        <f>IF(ISBLANK(TblPosCalcMain[[#This Row],[Select Health Plan]]),"",VLOOKUP(TblPosCalcMain[[#This Row],[Select Health Plan]],TblHealthPlans[],5,FALSE))</f>
        <v/>
      </c>
      <c r="BM92" s="26" t="str">
        <f>IF(ISBLANK(TblPosCalcMain[[#This Row],[Select Health Plan]]),"",VLOOKUP(TblPosCalcMain[[#This Row],[Select Health Plan]],TblHealthPlans[],6,FALSE))</f>
        <v/>
      </c>
    </row>
    <row r="93" spans="3:65" x14ac:dyDescent="0.35">
      <c r="C93" s="9"/>
      <c r="D93" s="40"/>
      <c r="E93" s="40"/>
      <c r="F93" s="9"/>
      <c r="G93" s="9"/>
      <c r="H93" s="17"/>
      <c r="I93" s="26"/>
      <c r="J93" s="9"/>
      <c r="K93" s="17"/>
      <c r="L93" s="17"/>
      <c r="M93" s="25"/>
      <c r="N93" s="25"/>
      <c r="O93" s="26">
        <f>ROUND(TblPosCalcMain[[#This Row],[Enter Position Count Year 1]]*TblPosCalcMain[[#This Row],[Enter Annual Salary]]*(TblPosCalcMain[[#This Row],[Enter Pay Periods Year 1]]/24),0)</f>
        <v>0</v>
      </c>
      <c r="P93" s="26">
        <f>ROUND(TblPosCalcMain[[#This Row],[Enter Position Count Year 2]]*TblPosCalcMain[[#This Row],[Enter Annual Salary]]*(TblPosCalcMain[[#This Row],[Enter Pay Periods Year 2]]/24),0)</f>
        <v>0</v>
      </c>
      <c r="Q93"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93"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93" s="26">
        <f>IF(TblPosCalcMain[[#This Row],[Salary Cost Yr1]]=0,0,ROUND(TblPosCalcMain[[#This Row],[Salary Cost Yr1]]*TblPosCalcMain[[#This Row],[Medicare Rate Yr1]],0))</f>
        <v>0</v>
      </c>
      <c r="T93" s="26">
        <f>IF(TblPosCalcMain[[#This Row],[Salary Cost Yr2]]=0,0,ROUND(TblPosCalcMain[[#This Row],[Salary Cost Yr2]]*TblPosCalcMain[[#This Row],[Medicare Rate Yr2]],0))</f>
        <v>0</v>
      </c>
      <c r="U93" s="26">
        <f>IF(TblPosCalcMain[[#This Row],[Salary Cost Yr1]]=0,0,ROUND(TblPosCalcMain[[#This Row],[Salary Cost Yr1]]*TblPosCalcMain[[#This Row],[Retirement Rate Yr1]],0))</f>
        <v>0</v>
      </c>
      <c r="V93" s="26">
        <f>IF(TblPosCalcMain[[#This Row],[Salary Cost Yr2]]=0,0,ROUND(TblPosCalcMain[[#This Row],[Salary Cost Yr2]]*TblPosCalcMain[[#This Row],[Retirement Rate Yr2]],0))</f>
        <v>0</v>
      </c>
      <c r="W93" s="26">
        <f>IF(TblPosCalcMain[[#This Row],[Salary Cost Yr1]]=0,0,ROUND(TblPosCalcMain[[#This Row],[Salary Cost Yr1]]*TblPosCalcMain[[#This Row],[Group Life Rate Yr1]],0))</f>
        <v>0</v>
      </c>
      <c r="X93" s="26">
        <f>IF(TblPosCalcMain[[#This Row],[Salary Cost Yr2]]=0,0,ROUND(TblPosCalcMain[[#This Row],[Salary Cost Yr2]]*TblPosCalcMain[[#This Row],[Group Life Rate Yr2]],0))</f>
        <v>0</v>
      </c>
      <c r="Y93" s="26">
        <f>IF(TblPosCalcMain[[#This Row],[Salary Cost Yr1]]=0,0,ROUND(TblPosCalcMain[[#This Row],[Salary Cost Yr1]]*TblPosCalcMain[[#This Row],[Retiree Health Cred Rate Yr1]],0))</f>
        <v>0</v>
      </c>
      <c r="Z93" s="26">
        <f>IF(TblPosCalcMain[[#This Row],[Salary Cost Yr2]]=0,0,ROUND(TblPosCalcMain[[#This Row],[Salary Cost Yr2]]*TblPosCalcMain[[#This Row],[Retiree Health Cred Rate Yr2]],0))</f>
        <v>0</v>
      </c>
      <c r="AA93" s="26">
        <f>IF(TblPosCalcMain[[#This Row],[Salary Cost Yr1]]=0,0,ROUND(TblPosCalcMain[[#This Row],[Salary Cost Yr1]]*TblPosCalcMain[[#This Row],[Disability Rate Yr1]],0))</f>
        <v>0</v>
      </c>
      <c r="AB93" s="26">
        <f>IF(TblPosCalcMain[[#This Row],[Salary Cost Yr2]]=0,0,ROUND(TblPosCalcMain[[#This Row],[Salary Cost Yr2]]*TblPosCalcMain[[#This Row],[Disability Rate Yr2]],0))</f>
        <v>0</v>
      </c>
      <c r="AC93" s="26">
        <f>IF(TblPosCalcMain[[#This Row],[Deferred Comp Participant?]]="Yes",ROUND((TblPosCalcMain[[#This Row],[Enter Pay Periods Year 1]]*TblPosCalcMain[[#This Row],[Deferred Comp Match  Per Pay Period Yr1]])*TblPosCalcMain[[#This Row],[Enter Position Count Year 1]],0),0)</f>
        <v>0</v>
      </c>
      <c r="AD93" s="26">
        <f>IF(TblPosCalcMain[[#This Row],[Deferred Comp Participant?]]="Yes",ROUND((TblPosCalcMain[[#This Row],[Enter Pay Periods Year 2]]*TblPosCalcMain[[#This Row],[Deferred Comp Match  Per Pay Period Yr2]])*TblPosCalcMain[[#This Row],[Enter Position Count Year 2]],0),0)</f>
        <v>0</v>
      </c>
      <c r="AE93" s="26">
        <f>IF(ISBLANK(TblPosCalcMain[[#This Row],[Select Health Plan]]),0,ROUND(((TblPosCalcMain[[#This Row],[Health Insurance Premium Yr1]]/24)*TblPosCalcMain[[#This Row],[Enter Pay Periods Year 1]])*TblPosCalcMain[[#This Row],[Enter Position Count Year 1]],0))</f>
        <v>0</v>
      </c>
      <c r="AF93" s="26">
        <f>IF(ISBLANK(TblPosCalcMain[[#This Row],[Select Health Plan]]),0,ROUND(((TblPosCalcMain[[#This Row],[Health Insurance Premium Yr2]]/24)*TblPosCalcMain[[#This Row],[Enter Pay Periods Year 2]])*TblPosCalcMain[[#This Row],[Enter Position Count Year 2]],0))</f>
        <v>0</v>
      </c>
      <c r="AG93"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93"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93"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93"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93" s="29" t="str">
        <f>IF(ISBLANK(TblPosCalcMain[[#This Row],[Select Salary Subobject]]),"",VLOOKUP(TblPosCalcMain[[#This Row],[Select Salary Subobject]],TblSalarySubobjects[],2,FALSE))</f>
        <v/>
      </c>
      <c r="AL93" s="29" t="str">
        <f>IF(ISBLANK(TblPosCalcMain[[#This Row],[Select Salary Subobject]]),"",VLOOKUP(TblPosCalcMain[[#This Row],[Select Salary Subobject]],TblSalarySubobjects[],4,FALSE))</f>
        <v/>
      </c>
      <c r="AM93" s="29" t="str">
        <f>IF(ISBLANK(TblPosCalcMain[[#This Row],[Select Salary Subobject]]),"",VLOOKUP(TblPosCalcMain[[#This Row],[Select Salary Subobject]],TblSalarySubobjects[],5,FALSE))</f>
        <v/>
      </c>
      <c r="AN93" s="29" t="str">
        <f>IF(ISBLANK(TblPosCalcMain[[#This Row],[Select Retirement System]]),"",VLOOKUP(TblPosCalcMain[[#This Row],[Select Retirement System]],TblRetirementOPEBs[],5,FALSE))</f>
        <v/>
      </c>
      <c r="AO93" s="30" t="str">
        <f>IF(ISBLANK(TblPosCalcMain[[#This Row],[Select Retirement System]]),"",VLOOKUP(TblPosCalcMain[[#This Row],[Select Retirement System]],TblRetirementOPEBs[],6,FALSE))</f>
        <v/>
      </c>
      <c r="AP93" s="30" t="str">
        <f>IF(ISBLANK(TblPosCalcMain[[#This Row],[Select Retirement System]]),"",VLOOKUP(TblPosCalcMain[[#This Row],[Select Retirement System]],TblRetirementOPEBs[],7,FALSE))</f>
        <v/>
      </c>
      <c r="AQ93" s="31" t="str">
        <f>IF(ISBLANK(TblPosCalcMain[[#This Row],[Select Retirement System]]),"",VLOOKUP(TblPosCalcMain[[#This Row],[Select Retirement System]],TblRetirementOPEBs[],8,FALSE))</f>
        <v/>
      </c>
      <c r="AR93" s="31" t="str">
        <f>IF(ISBLANK(TblPosCalcMain[[#This Row],[Select Retirement System]]),"",VLOOKUP(TblPosCalcMain[[#This Row],[Select Retirement System]],TblRetirementOPEBs[],9,FALSE))</f>
        <v/>
      </c>
      <c r="AS93" s="37" t="str">
        <f>IF(ISBLANK(TblPosCalcMain[[#This Row],[Select Retirement System]]),"",VLOOKUP(TblPosCalcMain[[#This Row],[Select Retirement System]],TblRetirementOPEBs[],10,FALSE))</f>
        <v/>
      </c>
      <c r="AT93" s="30" t="str">
        <f>IF(ISBLANK(TblPosCalcMain[[#This Row],[Select Retirement System]]),"",VLOOKUP(TblPosCalcMain[[#This Row],[Select Retirement System]],TblRetirementOPEBs[],11,FALSE))</f>
        <v/>
      </c>
      <c r="AU93" s="30" t="str">
        <f>IF(ISBLANK(TblPosCalcMain[[#This Row],[Select Retirement System]]),"",VLOOKUP(TblPosCalcMain[[#This Row],[Select Retirement System]],TblRetirementOPEBs[],12,FALSE))</f>
        <v/>
      </c>
      <c r="AV93" s="37" t="str">
        <f>IF(ISBLANK(TblPosCalcMain[[#This Row],[Select Retirement System]]),"",VLOOKUP(TblPosCalcMain[[#This Row],[Select Retirement System]],TblRetirementOPEBs[],2,FALSE))</f>
        <v/>
      </c>
      <c r="AW93" s="30" t="str">
        <f>IF(ISBLANK(TblPosCalcMain[[#This Row],[Select Retirement System]]),"",VLOOKUP(TblPosCalcMain[[#This Row],[Select Retirement System]],TblRetirementOPEBs[],3,FALSE))</f>
        <v/>
      </c>
      <c r="AX93" s="30" t="str">
        <f>IF(ISBLANK(TblPosCalcMain[[#This Row],[Select Retirement System]]),"",VLOOKUP(TblPosCalcMain[[#This Row],[Select Retirement System]],TblRetirementOPEBs[],4,FALSE))</f>
        <v/>
      </c>
      <c r="AY93" s="38" t="str">
        <f>IF(ISBLANK(TblPosCalcMain[[#This Row],[Select Retirement System]]),"",VLOOKUP(TblPosCalcMain[[#This Row],[Select Retirement System]],TblRetirementOPEBs[],13,FALSE))</f>
        <v/>
      </c>
      <c r="AZ93" s="39" t="str">
        <f>IF(ISBLANK(TblPosCalcMain[[#This Row],[Select Retirement System]]),"",VLOOKUP(TblPosCalcMain[[#This Row],[Select Retirement System]],TblRetirementOPEBs[],14,FALSE))</f>
        <v/>
      </c>
      <c r="BA93" s="39" t="str">
        <f>IF(ISBLANK(TblPosCalcMain[[#This Row],[Select Retirement System]]),"",VLOOKUP(TblPosCalcMain[[#This Row],[Select Retirement System]],TblRetirementOPEBs[],15,FALSE))</f>
        <v/>
      </c>
      <c r="BB93" s="38" t="str">
        <f>IF(ISBLANK(TblPosCalcMain[[#This Row],[Select Retirement System]]),"",VLOOKUP(TblPosCalcMain[[#This Row],[Select Retirement System]],TblRetirementOPEBs[],16,FALSE))</f>
        <v/>
      </c>
      <c r="BC93" s="39" t="str">
        <f>IF(ISBLANK(TblPosCalcMain[[#This Row],[Select Retirement System]]),"",VLOOKUP(TblPosCalcMain[[#This Row],[Select Retirement System]],TblRetirementOPEBs[],17,FALSE))</f>
        <v/>
      </c>
      <c r="BD93" s="39" t="str">
        <f>IF(ISBLANK(TblPosCalcMain[[#This Row],[Select Retirement System]]),"",VLOOKUP(TblPosCalcMain[[#This Row],[Select Retirement System]],TblRetirementOPEBs[],18,FALSE))</f>
        <v/>
      </c>
      <c r="BE93" s="38" t="str">
        <f>IF(ISBLANK(TblPosCalcMain[[#This Row],[Select Retirement System]]),"",VLOOKUP(TblPosCalcMain[[#This Row],[Select Retirement System]],TblRetirementOPEBs[],19,FALSE))</f>
        <v/>
      </c>
      <c r="BF93" s="39" t="str">
        <f>IF(ISBLANK(TblPosCalcMain[[#This Row],[Select Retirement System]]),"",VLOOKUP(TblPosCalcMain[[#This Row],[Select Retirement System]],TblRetirementOPEBs[],20,FALSE))</f>
        <v/>
      </c>
      <c r="BG93" s="39" t="str">
        <f>IF(ISBLANK(TblPosCalcMain[[#This Row],[Select Retirement System]]),"",VLOOKUP(TblPosCalcMain[[#This Row],[Select Retirement System]],TblRetirementOPEBs[],21,FALSE))</f>
        <v/>
      </c>
      <c r="BH93" s="29" t="str">
        <f>IF(ISBLANK(TblPosCalcMain[[#This Row],[Select Retirement System]]),"",VLOOKUP(TblPosCalcMain[[#This Row],[Select Retirement System]],TblRetirementOPEBs[],22,FALSE))</f>
        <v/>
      </c>
      <c r="BI93" s="31" t="str">
        <f>IF(ISBLANK(TblPosCalcMain[[#This Row],[Select Retirement System]]),"",VLOOKUP(TblPosCalcMain[[#This Row],[Select Retirement System]],TblRetirementOPEBs[],23,FALSE))</f>
        <v/>
      </c>
      <c r="BJ93" s="31" t="str">
        <f>IF(ISBLANK(TblPosCalcMain[[#This Row],[Select Retirement System]]),"",VLOOKUP(TblPosCalcMain[[#This Row],[Select Retirement System]],TblRetirementOPEBs[],24,FALSE))</f>
        <v/>
      </c>
      <c r="BK93" s="29" t="str">
        <f>IF(ISBLANK(TblPosCalcMain[[#This Row],[Select Health Plan]]),"",VLOOKUP(TblPosCalcMain[[#This Row],[Select Health Plan]],TblHealthPlans[],4,FALSE))</f>
        <v/>
      </c>
      <c r="BL93" s="26" t="str">
        <f>IF(ISBLANK(TblPosCalcMain[[#This Row],[Select Health Plan]]),"",VLOOKUP(TblPosCalcMain[[#This Row],[Select Health Plan]],TblHealthPlans[],5,FALSE))</f>
        <v/>
      </c>
      <c r="BM93" s="26" t="str">
        <f>IF(ISBLANK(TblPosCalcMain[[#This Row],[Select Health Plan]]),"",VLOOKUP(TblPosCalcMain[[#This Row],[Select Health Plan]],TblHealthPlans[],6,FALSE))</f>
        <v/>
      </c>
    </row>
    <row r="94" spans="3:65" x14ac:dyDescent="0.35">
      <c r="C94" s="9"/>
      <c r="D94" s="40"/>
      <c r="E94" s="40"/>
      <c r="F94" s="9"/>
      <c r="G94" s="9"/>
      <c r="H94" s="17"/>
      <c r="I94" s="26"/>
      <c r="J94" s="9"/>
      <c r="K94" s="17"/>
      <c r="L94" s="17"/>
      <c r="M94" s="25"/>
      <c r="N94" s="25"/>
      <c r="O94" s="26">
        <f>ROUND(TblPosCalcMain[[#This Row],[Enter Position Count Year 1]]*TblPosCalcMain[[#This Row],[Enter Annual Salary]]*(TblPosCalcMain[[#This Row],[Enter Pay Periods Year 1]]/24),0)</f>
        <v>0</v>
      </c>
      <c r="P94" s="26">
        <f>ROUND(TblPosCalcMain[[#This Row],[Enter Position Count Year 2]]*TblPosCalcMain[[#This Row],[Enter Annual Salary]]*(TblPosCalcMain[[#This Row],[Enter Pay Periods Year 2]]/24),0)</f>
        <v>0</v>
      </c>
      <c r="Q94"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94"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94" s="26">
        <f>IF(TblPosCalcMain[[#This Row],[Salary Cost Yr1]]=0,0,ROUND(TblPosCalcMain[[#This Row],[Salary Cost Yr1]]*TblPosCalcMain[[#This Row],[Medicare Rate Yr1]],0))</f>
        <v>0</v>
      </c>
      <c r="T94" s="26">
        <f>IF(TblPosCalcMain[[#This Row],[Salary Cost Yr2]]=0,0,ROUND(TblPosCalcMain[[#This Row],[Salary Cost Yr2]]*TblPosCalcMain[[#This Row],[Medicare Rate Yr2]],0))</f>
        <v>0</v>
      </c>
      <c r="U94" s="26">
        <f>IF(TblPosCalcMain[[#This Row],[Salary Cost Yr1]]=0,0,ROUND(TblPosCalcMain[[#This Row],[Salary Cost Yr1]]*TblPosCalcMain[[#This Row],[Retirement Rate Yr1]],0))</f>
        <v>0</v>
      </c>
      <c r="V94" s="26">
        <f>IF(TblPosCalcMain[[#This Row],[Salary Cost Yr2]]=0,0,ROUND(TblPosCalcMain[[#This Row],[Salary Cost Yr2]]*TblPosCalcMain[[#This Row],[Retirement Rate Yr2]],0))</f>
        <v>0</v>
      </c>
      <c r="W94" s="26">
        <f>IF(TblPosCalcMain[[#This Row],[Salary Cost Yr1]]=0,0,ROUND(TblPosCalcMain[[#This Row],[Salary Cost Yr1]]*TblPosCalcMain[[#This Row],[Group Life Rate Yr1]],0))</f>
        <v>0</v>
      </c>
      <c r="X94" s="26">
        <f>IF(TblPosCalcMain[[#This Row],[Salary Cost Yr2]]=0,0,ROUND(TblPosCalcMain[[#This Row],[Salary Cost Yr2]]*TblPosCalcMain[[#This Row],[Group Life Rate Yr2]],0))</f>
        <v>0</v>
      </c>
      <c r="Y94" s="26">
        <f>IF(TblPosCalcMain[[#This Row],[Salary Cost Yr1]]=0,0,ROUND(TblPosCalcMain[[#This Row],[Salary Cost Yr1]]*TblPosCalcMain[[#This Row],[Retiree Health Cred Rate Yr1]],0))</f>
        <v>0</v>
      </c>
      <c r="Z94" s="26">
        <f>IF(TblPosCalcMain[[#This Row],[Salary Cost Yr2]]=0,0,ROUND(TblPosCalcMain[[#This Row],[Salary Cost Yr2]]*TblPosCalcMain[[#This Row],[Retiree Health Cred Rate Yr2]],0))</f>
        <v>0</v>
      </c>
      <c r="AA94" s="26">
        <f>IF(TblPosCalcMain[[#This Row],[Salary Cost Yr1]]=0,0,ROUND(TblPosCalcMain[[#This Row],[Salary Cost Yr1]]*TblPosCalcMain[[#This Row],[Disability Rate Yr1]],0))</f>
        <v>0</v>
      </c>
      <c r="AB94" s="26">
        <f>IF(TblPosCalcMain[[#This Row],[Salary Cost Yr2]]=0,0,ROUND(TblPosCalcMain[[#This Row],[Salary Cost Yr2]]*TblPosCalcMain[[#This Row],[Disability Rate Yr2]],0))</f>
        <v>0</v>
      </c>
      <c r="AC94" s="26">
        <f>IF(TblPosCalcMain[[#This Row],[Deferred Comp Participant?]]="Yes",ROUND((TblPosCalcMain[[#This Row],[Enter Pay Periods Year 1]]*TblPosCalcMain[[#This Row],[Deferred Comp Match  Per Pay Period Yr1]])*TblPosCalcMain[[#This Row],[Enter Position Count Year 1]],0),0)</f>
        <v>0</v>
      </c>
      <c r="AD94" s="26">
        <f>IF(TblPosCalcMain[[#This Row],[Deferred Comp Participant?]]="Yes",ROUND((TblPosCalcMain[[#This Row],[Enter Pay Periods Year 2]]*TblPosCalcMain[[#This Row],[Deferred Comp Match  Per Pay Period Yr2]])*TblPosCalcMain[[#This Row],[Enter Position Count Year 2]],0),0)</f>
        <v>0</v>
      </c>
      <c r="AE94" s="26">
        <f>IF(ISBLANK(TblPosCalcMain[[#This Row],[Select Health Plan]]),0,ROUND(((TblPosCalcMain[[#This Row],[Health Insurance Premium Yr1]]/24)*TblPosCalcMain[[#This Row],[Enter Pay Periods Year 1]])*TblPosCalcMain[[#This Row],[Enter Position Count Year 1]],0))</f>
        <v>0</v>
      </c>
      <c r="AF94" s="26">
        <f>IF(ISBLANK(TblPosCalcMain[[#This Row],[Select Health Plan]]),0,ROUND(((TblPosCalcMain[[#This Row],[Health Insurance Premium Yr2]]/24)*TblPosCalcMain[[#This Row],[Enter Pay Periods Year 2]])*TblPosCalcMain[[#This Row],[Enter Position Count Year 2]],0))</f>
        <v>0</v>
      </c>
      <c r="AG94"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94"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94"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94"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94" s="29" t="str">
        <f>IF(ISBLANK(TblPosCalcMain[[#This Row],[Select Salary Subobject]]),"",VLOOKUP(TblPosCalcMain[[#This Row],[Select Salary Subobject]],TblSalarySubobjects[],2,FALSE))</f>
        <v/>
      </c>
      <c r="AL94" s="29" t="str">
        <f>IF(ISBLANK(TblPosCalcMain[[#This Row],[Select Salary Subobject]]),"",VLOOKUP(TblPosCalcMain[[#This Row],[Select Salary Subobject]],TblSalarySubobjects[],4,FALSE))</f>
        <v/>
      </c>
      <c r="AM94" s="29" t="str">
        <f>IF(ISBLANK(TblPosCalcMain[[#This Row],[Select Salary Subobject]]),"",VLOOKUP(TblPosCalcMain[[#This Row],[Select Salary Subobject]],TblSalarySubobjects[],5,FALSE))</f>
        <v/>
      </c>
      <c r="AN94" s="29" t="str">
        <f>IF(ISBLANK(TblPosCalcMain[[#This Row],[Select Retirement System]]),"",VLOOKUP(TblPosCalcMain[[#This Row],[Select Retirement System]],TblRetirementOPEBs[],5,FALSE))</f>
        <v/>
      </c>
      <c r="AO94" s="30" t="str">
        <f>IF(ISBLANK(TblPosCalcMain[[#This Row],[Select Retirement System]]),"",VLOOKUP(TblPosCalcMain[[#This Row],[Select Retirement System]],TblRetirementOPEBs[],6,FALSE))</f>
        <v/>
      </c>
      <c r="AP94" s="30" t="str">
        <f>IF(ISBLANK(TblPosCalcMain[[#This Row],[Select Retirement System]]),"",VLOOKUP(TblPosCalcMain[[#This Row],[Select Retirement System]],TblRetirementOPEBs[],7,FALSE))</f>
        <v/>
      </c>
      <c r="AQ94" s="31" t="str">
        <f>IF(ISBLANK(TblPosCalcMain[[#This Row],[Select Retirement System]]),"",VLOOKUP(TblPosCalcMain[[#This Row],[Select Retirement System]],TblRetirementOPEBs[],8,FALSE))</f>
        <v/>
      </c>
      <c r="AR94" s="31" t="str">
        <f>IF(ISBLANK(TblPosCalcMain[[#This Row],[Select Retirement System]]),"",VLOOKUP(TblPosCalcMain[[#This Row],[Select Retirement System]],TblRetirementOPEBs[],9,FALSE))</f>
        <v/>
      </c>
      <c r="AS94" s="37" t="str">
        <f>IF(ISBLANK(TblPosCalcMain[[#This Row],[Select Retirement System]]),"",VLOOKUP(TblPosCalcMain[[#This Row],[Select Retirement System]],TblRetirementOPEBs[],10,FALSE))</f>
        <v/>
      </c>
      <c r="AT94" s="30" t="str">
        <f>IF(ISBLANK(TblPosCalcMain[[#This Row],[Select Retirement System]]),"",VLOOKUP(TblPosCalcMain[[#This Row],[Select Retirement System]],TblRetirementOPEBs[],11,FALSE))</f>
        <v/>
      </c>
      <c r="AU94" s="30" t="str">
        <f>IF(ISBLANK(TblPosCalcMain[[#This Row],[Select Retirement System]]),"",VLOOKUP(TblPosCalcMain[[#This Row],[Select Retirement System]],TblRetirementOPEBs[],12,FALSE))</f>
        <v/>
      </c>
      <c r="AV94" s="37" t="str">
        <f>IF(ISBLANK(TblPosCalcMain[[#This Row],[Select Retirement System]]),"",VLOOKUP(TblPosCalcMain[[#This Row],[Select Retirement System]],TblRetirementOPEBs[],2,FALSE))</f>
        <v/>
      </c>
      <c r="AW94" s="30" t="str">
        <f>IF(ISBLANK(TblPosCalcMain[[#This Row],[Select Retirement System]]),"",VLOOKUP(TblPosCalcMain[[#This Row],[Select Retirement System]],TblRetirementOPEBs[],3,FALSE))</f>
        <v/>
      </c>
      <c r="AX94" s="30" t="str">
        <f>IF(ISBLANK(TblPosCalcMain[[#This Row],[Select Retirement System]]),"",VLOOKUP(TblPosCalcMain[[#This Row],[Select Retirement System]],TblRetirementOPEBs[],4,FALSE))</f>
        <v/>
      </c>
      <c r="AY94" s="38" t="str">
        <f>IF(ISBLANK(TblPosCalcMain[[#This Row],[Select Retirement System]]),"",VLOOKUP(TblPosCalcMain[[#This Row],[Select Retirement System]],TblRetirementOPEBs[],13,FALSE))</f>
        <v/>
      </c>
      <c r="AZ94" s="39" t="str">
        <f>IF(ISBLANK(TblPosCalcMain[[#This Row],[Select Retirement System]]),"",VLOOKUP(TblPosCalcMain[[#This Row],[Select Retirement System]],TblRetirementOPEBs[],14,FALSE))</f>
        <v/>
      </c>
      <c r="BA94" s="39" t="str">
        <f>IF(ISBLANK(TblPosCalcMain[[#This Row],[Select Retirement System]]),"",VLOOKUP(TblPosCalcMain[[#This Row],[Select Retirement System]],TblRetirementOPEBs[],15,FALSE))</f>
        <v/>
      </c>
      <c r="BB94" s="38" t="str">
        <f>IF(ISBLANK(TblPosCalcMain[[#This Row],[Select Retirement System]]),"",VLOOKUP(TblPosCalcMain[[#This Row],[Select Retirement System]],TblRetirementOPEBs[],16,FALSE))</f>
        <v/>
      </c>
      <c r="BC94" s="39" t="str">
        <f>IF(ISBLANK(TblPosCalcMain[[#This Row],[Select Retirement System]]),"",VLOOKUP(TblPosCalcMain[[#This Row],[Select Retirement System]],TblRetirementOPEBs[],17,FALSE))</f>
        <v/>
      </c>
      <c r="BD94" s="39" t="str">
        <f>IF(ISBLANK(TblPosCalcMain[[#This Row],[Select Retirement System]]),"",VLOOKUP(TblPosCalcMain[[#This Row],[Select Retirement System]],TblRetirementOPEBs[],18,FALSE))</f>
        <v/>
      </c>
      <c r="BE94" s="38" t="str">
        <f>IF(ISBLANK(TblPosCalcMain[[#This Row],[Select Retirement System]]),"",VLOOKUP(TblPosCalcMain[[#This Row],[Select Retirement System]],TblRetirementOPEBs[],19,FALSE))</f>
        <v/>
      </c>
      <c r="BF94" s="39" t="str">
        <f>IF(ISBLANK(TblPosCalcMain[[#This Row],[Select Retirement System]]),"",VLOOKUP(TblPosCalcMain[[#This Row],[Select Retirement System]],TblRetirementOPEBs[],20,FALSE))</f>
        <v/>
      </c>
      <c r="BG94" s="39" t="str">
        <f>IF(ISBLANK(TblPosCalcMain[[#This Row],[Select Retirement System]]),"",VLOOKUP(TblPosCalcMain[[#This Row],[Select Retirement System]],TblRetirementOPEBs[],21,FALSE))</f>
        <v/>
      </c>
      <c r="BH94" s="29" t="str">
        <f>IF(ISBLANK(TblPosCalcMain[[#This Row],[Select Retirement System]]),"",VLOOKUP(TblPosCalcMain[[#This Row],[Select Retirement System]],TblRetirementOPEBs[],22,FALSE))</f>
        <v/>
      </c>
      <c r="BI94" s="31" t="str">
        <f>IF(ISBLANK(TblPosCalcMain[[#This Row],[Select Retirement System]]),"",VLOOKUP(TblPosCalcMain[[#This Row],[Select Retirement System]],TblRetirementOPEBs[],23,FALSE))</f>
        <v/>
      </c>
      <c r="BJ94" s="31" t="str">
        <f>IF(ISBLANK(TblPosCalcMain[[#This Row],[Select Retirement System]]),"",VLOOKUP(TblPosCalcMain[[#This Row],[Select Retirement System]],TblRetirementOPEBs[],24,FALSE))</f>
        <v/>
      </c>
      <c r="BK94" s="29" t="str">
        <f>IF(ISBLANK(TblPosCalcMain[[#This Row],[Select Health Plan]]),"",VLOOKUP(TblPosCalcMain[[#This Row],[Select Health Plan]],TblHealthPlans[],4,FALSE))</f>
        <v/>
      </c>
      <c r="BL94" s="26" t="str">
        <f>IF(ISBLANK(TblPosCalcMain[[#This Row],[Select Health Plan]]),"",VLOOKUP(TblPosCalcMain[[#This Row],[Select Health Plan]],TblHealthPlans[],5,FALSE))</f>
        <v/>
      </c>
      <c r="BM94" s="26" t="str">
        <f>IF(ISBLANK(TblPosCalcMain[[#This Row],[Select Health Plan]]),"",VLOOKUP(TblPosCalcMain[[#This Row],[Select Health Plan]],TblHealthPlans[],6,FALSE))</f>
        <v/>
      </c>
    </row>
    <row r="95" spans="3:65" x14ac:dyDescent="0.35">
      <c r="C95" s="9"/>
      <c r="D95" s="40"/>
      <c r="E95" s="40"/>
      <c r="F95" s="9"/>
      <c r="G95" s="9"/>
      <c r="H95" s="17"/>
      <c r="I95" s="26"/>
      <c r="J95" s="9"/>
      <c r="K95" s="17"/>
      <c r="L95" s="17"/>
      <c r="M95" s="25"/>
      <c r="N95" s="25"/>
      <c r="O95" s="26">
        <f>ROUND(TblPosCalcMain[[#This Row],[Enter Position Count Year 1]]*TblPosCalcMain[[#This Row],[Enter Annual Salary]]*(TblPosCalcMain[[#This Row],[Enter Pay Periods Year 1]]/24),0)</f>
        <v>0</v>
      </c>
      <c r="P95" s="26">
        <f>ROUND(TblPosCalcMain[[#This Row],[Enter Position Count Year 2]]*TblPosCalcMain[[#This Row],[Enter Annual Salary]]*(TblPosCalcMain[[#This Row],[Enter Pay Periods Year 2]]/24),0)</f>
        <v>0</v>
      </c>
      <c r="Q95"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95"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95" s="26">
        <f>IF(TblPosCalcMain[[#This Row],[Salary Cost Yr1]]=0,0,ROUND(TblPosCalcMain[[#This Row],[Salary Cost Yr1]]*TblPosCalcMain[[#This Row],[Medicare Rate Yr1]],0))</f>
        <v>0</v>
      </c>
      <c r="T95" s="26">
        <f>IF(TblPosCalcMain[[#This Row],[Salary Cost Yr2]]=0,0,ROUND(TblPosCalcMain[[#This Row],[Salary Cost Yr2]]*TblPosCalcMain[[#This Row],[Medicare Rate Yr2]],0))</f>
        <v>0</v>
      </c>
      <c r="U95" s="26">
        <f>IF(TblPosCalcMain[[#This Row],[Salary Cost Yr1]]=0,0,ROUND(TblPosCalcMain[[#This Row],[Salary Cost Yr1]]*TblPosCalcMain[[#This Row],[Retirement Rate Yr1]],0))</f>
        <v>0</v>
      </c>
      <c r="V95" s="26">
        <f>IF(TblPosCalcMain[[#This Row],[Salary Cost Yr2]]=0,0,ROUND(TblPosCalcMain[[#This Row],[Salary Cost Yr2]]*TblPosCalcMain[[#This Row],[Retirement Rate Yr2]],0))</f>
        <v>0</v>
      </c>
      <c r="W95" s="26">
        <f>IF(TblPosCalcMain[[#This Row],[Salary Cost Yr1]]=0,0,ROUND(TblPosCalcMain[[#This Row],[Salary Cost Yr1]]*TblPosCalcMain[[#This Row],[Group Life Rate Yr1]],0))</f>
        <v>0</v>
      </c>
      <c r="X95" s="26">
        <f>IF(TblPosCalcMain[[#This Row],[Salary Cost Yr2]]=0,0,ROUND(TblPosCalcMain[[#This Row],[Salary Cost Yr2]]*TblPosCalcMain[[#This Row],[Group Life Rate Yr2]],0))</f>
        <v>0</v>
      </c>
      <c r="Y95" s="26">
        <f>IF(TblPosCalcMain[[#This Row],[Salary Cost Yr1]]=0,0,ROUND(TblPosCalcMain[[#This Row],[Salary Cost Yr1]]*TblPosCalcMain[[#This Row],[Retiree Health Cred Rate Yr1]],0))</f>
        <v>0</v>
      </c>
      <c r="Z95" s="26">
        <f>IF(TblPosCalcMain[[#This Row],[Salary Cost Yr2]]=0,0,ROUND(TblPosCalcMain[[#This Row],[Salary Cost Yr2]]*TblPosCalcMain[[#This Row],[Retiree Health Cred Rate Yr2]],0))</f>
        <v>0</v>
      </c>
      <c r="AA95" s="26">
        <f>IF(TblPosCalcMain[[#This Row],[Salary Cost Yr1]]=0,0,ROUND(TblPosCalcMain[[#This Row],[Salary Cost Yr1]]*TblPosCalcMain[[#This Row],[Disability Rate Yr1]],0))</f>
        <v>0</v>
      </c>
      <c r="AB95" s="26">
        <f>IF(TblPosCalcMain[[#This Row],[Salary Cost Yr2]]=0,0,ROUND(TblPosCalcMain[[#This Row],[Salary Cost Yr2]]*TblPosCalcMain[[#This Row],[Disability Rate Yr2]],0))</f>
        <v>0</v>
      </c>
      <c r="AC95" s="26">
        <f>IF(TblPosCalcMain[[#This Row],[Deferred Comp Participant?]]="Yes",ROUND((TblPosCalcMain[[#This Row],[Enter Pay Periods Year 1]]*TblPosCalcMain[[#This Row],[Deferred Comp Match  Per Pay Period Yr1]])*TblPosCalcMain[[#This Row],[Enter Position Count Year 1]],0),0)</f>
        <v>0</v>
      </c>
      <c r="AD95" s="26">
        <f>IF(TblPosCalcMain[[#This Row],[Deferred Comp Participant?]]="Yes",ROUND((TblPosCalcMain[[#This Row],[Enter Pay Periods Year 2]]*TblPosCalcMain[[#This Row],[Deferred Comp Match  Per Pay Period Yr2]])*TblPosCalcMain[[#This Row],[Enter Position Count Year 2]],0),0)</f>
        <v>0</v>
      </c>
      <c r="AE95" s="26">
        <f>IF(ISBLANK(TblPosCalcMain[[#This Row],[Select Health Plan]]),0,ROUND(((TblPosCalcMain[[#This Row],[Health Insurance Premium Yr1]]/24)*TblPosCalcMain[[#This Row],[Enter Pay Periods Year 1]])*TblPosCalcMain[[#This Row],[Enter Position Count Year 1]],0))</f>
        <v>0</v>
      </c>
      <c r="AF95" s="26">
        <f>IF(ISBLANK(TblPosCalcMain[[#This Row],[Select Health Plan]]),0,ROUND(((TblPosCalcMain[[#This Row],[Health Insurance Premium Yr2]]/24)*TblPosCalcMain[[#This Row],[Enter Pay Periods Year 2]])*TblPosCalcMain[[#This Row],[Enter Position Count Year 2]],0))</f>
        <v>0</v>
      </c>
      <c r="AG95"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95"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95"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95"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95" s="29" t="str">
        <f>IF(ISBLANK(TblPosCalcMain[[#This Row],[Select Salary Subobject]]),"",VLOOKUP(TblPosCalcMain[[#This Row],[Select Salary Subobject]],TblSalarySubobjects[],2,FALSE))</f>
        <v/>
      </c>
      <c r="AL95" s="29" t="str">
        <f>IF(ISBLANK(TblPosCalcMain[[#This Row],[Select Salary Subobject]]),"",VLOOKUP(TblPosCalcMain[[#This Row],[Select Salary Subobject]],TblSalarySubobjects[],4,FALSE))</f>
        <v/>
      </c>
      <c r="AM95" s="29" t="str">
        <f>IF(ISBLANK(TblPosCalcMain[[#This Row],[Select Salary Subobject]]),"",VLOOKUP(TblPosCalcMain[[#This Row],[Select Salary Subobject]],TblSalarySubobjects[],5,FALSE))</f>
        <v/>
      </c>
      <c r="AN95" s="29" t="str">
        <f>IF(ISBLANK(TblPosCalcMain[[#This Row],[Select Retirement System]]),"",VLOOKUP(TblPosCalcMain[[#This Row],[Select Retirement System]],TblRetirementOPEBs[],5,FALSE))</f>
        <v/>
      </c>
      <c r="AO95" s="30" t="str">
        <f>IF(ISBLANK(TblPosCalcMain[[#This Row],[Select Retirement System]]),"",VLOOKUP(TblPosCalcMain[[#This Row],[Select Retirement System]],TblRetirementOPEBs[],6,FALSE))</f>
        <v/>
      </c>
      <c r="AP95" s="30" t="str">
        <f>IF(ISBLANK(TblPosCalcMain[[#This Row],[Select Retirement System]]),"",VLOOKUP(TblPosCalcMain[[#This Row],[Select Retirement System]],TblRetirementOPEBs[],7,FALSE))</f>
        <v/>
      </c>
      <c r="AQ95" s="31" t="str">
        <f>IF(ISBLANK(TblPosCalcMain[[#This Row],[Select Retirement System]]),"",VLOOKUP(TblPosCalcMain[[#This Row],[Select Retirement System]],TblRetirementOPEBs[],8,FALSE))</f>
        <v/>
      </c>
      <c r="AR95" s="31" t="str">
        <f>IF(ISBLANK(TblPosCalcMain[[#This Row],[Select Retirement System]]),"",VLOOKUP(TblPosCalcMain[[#This Row],[Select Retirement System]],TblRetirementOPEBs[],9,FALSE))</f>
        <v/>
      </c>
      <c r="AS95" s="37" t="str">
        <f>IF(ISBLANK(TblPosCalcMain[[#This Row],[Select Retirement System]]),"",VLOOKUP(TblPosCalcMain[[#This Row],[Select Retirement System]],TblRetirementOPEBs[],10,FALSE))</f>
        <v/>
      </c>
      <c r="AT95" s="30" t="str">
        <f>IF(ISBLANK(TblPosCalcMain[[#This Row],[Select Retirement System]]),"",VLOOKUP(TblPosCalcMain[[#This Row],[Select Retirement System]],TblRetirementOPEBs[],11,FALSE))</f>
        <v/>
      </c>
      <c r="AU95" s="30" t="str">
        <f>IF(ISBLANK(TblPosCalcMain[[#This Row],[Select Retirement System]]),"",VLOOKUP(TblPosCalcMain[[#This Row],[Select Retirement System]],TblRetirementOPEBs[],12,FALSE))</f>
        <v/>
      </c>
      <c r="AV95" s="37" t="str">
        <f>IF(ISBLANK(TblPosCalcMain[[#This Row],[Select Retirement System]]),"",VLOOKUP(TblPosCalcMain[[#This Row],[Select Retirement System]],TblRetirementOPEBs[],2,FALSE))</f>
        <v/>
      </c>
      <c r="AW95" s="30" t="str">
        <f>IF(ISBLANK(TblPosCalcMain[[#This Row],[Select Retirement System]]),"",VLOOKUP(TblPosCalcMain[[#This Row],[Select Retirement System]],TblRetirementOPEBs[],3,FALSE))</f>
        <v/>
      </c>
      <c r="AX95" s="30" t="str">
        <f>IF(ISBLANK(TblPosCalcMain[[#This Row],[Select Retirement System]]),"",VLOOKUP(TblPosCalcMain[[#This Row],[Select Retirement System]],TblRetirementOPEBs[],4,FALSE))</f>
        <v/>
      </c>
      <c r="AY95" s="38" t="str">
        <f>IF(ISBLANK(TblPosCalcMain[[#This Row],[Select Retirement System]]),"",VLOOKUP(TblPosCalcMain[[#This Row],[Select Retirement System]],TblRetirementOPEBs[],13,FALSE))</f>
        <v/>
      </c>
      <c r="AZ95" s="39" t="str">
        <f>IF(ISBLANK(TblPosCalcMain[[#This Row],[Select Retirement System]]),"",VLOOKUP(TblPosCalcMain[[#This Row],[Select Retirement System]],TblRetirementOPEBs[],14,FALSE))</f>
        <v/>
      </c>
      <c r="BA95" s="39" t="str">
        <f>IF(ISBLANK(TblPosCalcMain[[#This Row],[Select Retirement System]]),"",VLOOKUP(TblPosCalcMain[[#This Row],[Select Retirement System]],TblRetirementOPEBs[],15,FALSE))</f>
        <v/>
      </c>
      <c r="BB95" s="38" t="str">
        <f>IF(ISBLANK(TblPosCalcMain[[#This Row],[Select Retirement System]]),"",VLOOKUP(TblPosCalcMain[[#This Row],[Select Retirement System]],TblRetirementOPEBs[],16,FALSE))</f>
        <v/>
      </c>
      <c r="BC95" s="39" t="str">
        <f>IF(ISBLANK(TblPosCalcMain[[#This Row],[Select Retirement System]]),"",VLOOKUP(TblPosCalcMain[[#This Row],[Select Retirement System]],TblRetirementOPEBs[],17,FALSE))</f>
        <v/>
      </c>
      <c r="BD95" s="39" t="str">
        <f>IF(ISBLANK(TblPosCalcMain[[#This Row],[Select Retirement System]]),"",VLOOKUP(TblPosCalcMain[[#This Row],[Select Retirement System]],TblRetirementOPEBs[],18,FALSE))</f>
        <v/>
      </c>
      <c r="BE95" s="38" t="str">
        <f>IF(ISBLANK(TblPosCalcMain[[#This Row],[Select Retirement System]]),"",VLOOKUP(TblPosCalcMain[[#This Row],[Select Retirement System]],TblRetirementOPEBs[],19,FALSE))</f>
        <v/>
      </c>
      <c r="BF95" s="39" t="str">
        <f>IF(ISBLANK(TblPosCalcMain[[#This Row],[Select Retirement System]]),"",VLOOKUP(TblPosCalcMain[[#This Row],[Select Retirement System]],TblRetirementOPEBs[],20,FALSE))</f>
        <v/>
      </c>
      <c r="BG95" s="39" t="str">
        <f>IF(ISBLANK(TblPosCalcMain[[#This Row],[Select Retirement System]]),"",VLOOKUP(TblPosCalcMain[[#This Row],[Select Retirement System]],TblRetirementOPEBs[],21,FALSE))</f>
        <v/>
      </c>
      <c r="BH95" s="29" t="str">
        <f>IF(ISBLANK(TblPosCalcMain[[#This Row],[Select Retirement System]]),"",VLOOKUP(TblPosCalcMain[[#This Row],[Select Retirement System]],TblRetirementOPEBs[],22,FALSE))</f>
        <v/>
      </c>
      <c r="BI95" s="31" t="str">
        <f>IF(ISBLANK(TblPosCalcMain[[#This Row],[Select Retirement System]]),"",VLOOKUP(TblPosCalcMain[[#This Row],[Select Retirement System]],TblRetirementOPEBs[],23,FALSE))</f>
        <v/>
      </c>
      <c r="BJ95" s="31" t="str">
        <f>IF(ISBLANK(TblPosCalcMain[[#This Row],[Select Retirement System]]),"",VLOOKUP(TblPosCalcMain[[#This Row],[Select Retirement System]],TblRetirementOPEBs[],24,FALSE))</f>
        <v/>
      </c>
      <c r="BK95" s="29" t="str">
        <f>IF(ISBLANK(TblPosCalcMain[[#This Row],[Select Health Plan]]),"",VLOOKUP(TblPosCalcMain[[#This Row],[Select Health Plan]],TblHealthPlans[],4,FALSE))</f>
        <v/>
      </c>
      <c r="BL95" s="26" t="str">
        <f>IF(ISBLANK(TblPosCalcMain[[#This Row],[Select Health Plan]]),"",VLOOKUP(TblPosCalcMain[[#This Row],[Select Health Plan]],TblHealthPlans[],5,FALSE))</f>
        <v/>
      </c>
      <c r="BM95" s="26" t="str">
        <f>IF(ISBLANK(TblPosCalcMain[[#This Row],[Select Health Plan]]),"",VLOOKUP(TblPosCalcMain[[#This Row],[Select Health Plan]],TblHealthPlans[],6,FALSE))</f>
        <v/>
      </c>
    </row>
    <row r="96" spans="3:65" x14ac:dyDescent="0.35">
      <c r="C96" s="9"/>
      <c r="D96" s="40"/>
      <c r="E96" s="40"/>
      <c r="F96" s="9"/>
      <c r="G96" s="9"/>
      <c r="H96" s="17"/>
      <c r="I96" s="26"/>
      <c r="J96" s="9"/>
      <c r="K96" s="17"/>
      <c r="L96" s="17"/>
      <c r="M96" s="25"/>
      <c r="N96" s="25"/>
      <c r="O96" s="26">
        <f>ROUND(TblPosCalcMain[[#This Row],[Enter Position Count Year 1]]*TblPosCalcMain[[#This Row],[Enter Annual Salary]]*(TblPosCalcMain[[#This Row],[Enter Pay Periods Year 1]]/24),0)</f>
        <v>0</v>
      </c>
      <c r="P96" s="26">
        <f>ROUND(TblPosCalcMain[[#This Row],[Enter Position Count Year 2]]*TblPosCalcMain[[#This Row],[Enter Annual Salary]]*(TblPosCalcMain[[#This Row],[Enter Pay Periods Year 2]]/24),0)</f>
        <v>0</v>
      </c>
      <c r="Q96" s="26">
        <f>IF(TblPosCalcMain[[#This Row],[Salary Cost Yr1]]=0,0,IF(TblPosCalcMain[[#This Row],[Salary Cost Yr1]]&gt;TblPosCalcMain[[#This Row],[Social Security Cap Yr1]],ROUND(TblPosCalcMain[[#This Row],[Social Security Rate Yr1]]*TblPosCalcMain[[#This Row],[Social Security Cap Yr1]]*TblPosCalcMain[[#This Row],[Enter Position Count Year 1]],0),ROUND(TblPosCalcMain[[#This Row],[Salary Cost Yr1]]*TblPosCalcMain[[#This Row],[Social Security Rate Yr1]],0)))</f>
        <v>0</v>
      </c>
      <c r="R96" s="26">
        <f>IF(TblPosCalcMain[[#This Row],[Salary Cost Yr2]]=0,0,IF(TblPosCalcMain[[#This Row],[Salary Cost Yr2]]&gt;TblPosCalcMain[[#This Row],[Social Security Cap Yr2]],ROUND(TblPosCalcMain[[#This Row],[Social Security Rate Yr2]]*TblPosCalcMain[[#This Row],[Social Security Cap Yr2]]*TblPosCalcMain[[#This Row],[Enter Position Count Year 2]],0),ROUND(TblPosCalcMain[[#This Row],[Salary Cost Yr2]]*TblPosCalcMain[[#This Row],[Social Security Rate Yr2]],0)))</f>
        <v>0</v>
      </c>
      <c r="S96" s="26">
        <f>IF(TblPosCalcMain[[#This Row],[Salary Cost Yr1]]=0,0,ROUND(TblPosCalcMain[[#This Row],[Salary Cost Yr1]]*TblPosCalcMain[[#This Row],[Medicare Rate Yr1]],0))</f>
        <v>0</v>
      </c>
      <c r="T96" s="26">
        <f>IF(TblPosCalcMain[[#This Row],[Salary Cost Yr2]]=0,0,ROUND(TblPosCalcMain[[#This Row],[Salary Cost Yr2]]*TblPosCalcMain[[#This Row],[Medicare Rate Yr2]],0))</f>
        <v>0</v>
      </c>
      <c r="U96" s="26">
        <f>IF(TblPosCalcMain[[#This Row],[Salary Cost Yr1]]=0,0,ROUND(TblPosCalcMain[[#This Row],[Salary Cost Yr1]]*TblPosCalcMain[[#This Row],[Retirement Rate Yr1]],0))</f>
        <v>0</v>
      </c>
      <c r="V96" s="26">
        <f>IF(TblPosCalcMain[[#This Row],[Salary Cost Yr2]]=0,0,ROUND(TblPosCalcMain[[#This Row],[Salary Cost Yr2]]*TblPosCalcMain[[#This Row],[Retirement Rate Yr2]],0))</f>
        <v>0</v>
      </c>
      <c r="W96" s="26">
        <f>IF(TblPosCalcMain[[#This Row],[Salary Cost Yr1]]=0,0,ROUND(TblPosCalcMain[[#This Row],[Salary Cost Yr1]]*TblPosCalcMain[[#This Row],[Group Life Rate Yr1]],0))</f>
        <v>0</v>
      </c>
      <c r="X96" s="26">
        <f>IF(TblPosCalcMain[[#This Row],[Salary Cost Yr2]]=0,0,ROUND(TblPosCalcMain[[#This Row],[Salary Cost Yr2]]*TblPosCalcMain[[#This Row],[Group Life Rate Yr2]],0))</f>
        <v>0</v>
      </c>
      <c r="Y96" s="26">
        <f>IF(TblPosCalcMain[[#This Row],[Salary Cost Yr1]]=0,0,ROUND(TblPosCalcMain[[#This Row],[Salary Cost Yr1]]*TblPosCalcMain[[#This Row],[Retiree Health Cred Rate Yr1]],0))</f>
        <v>0</v>
      </c>
      <c r="Z96" s="26">
        <f>IF(TblPosCalcMain[[#This Row],[Salary Cost Yr2]]=0,0,ROUND(TblPosCalcMain[[#This Row],[Salary Cost Yr2]]*TblPosCalcMain[[#This Row],[Retiree Health Cred Rate Yr2]],0))</f>
        <v>0</v>
      </c>
      <c r="AA96" s="26">
        <f>IF(TblPosCalcMain[[#This Row],[Salary Cost Yr1]]=0,0,ROUND(TblPosCalcMain[[#This Row],[Salary Cost Yr1]]*TblPosCalcMain[[#This Row],[Disability Rate Yr1]],0))</f>
        <v>0</v>
      </c>
      <c r="AB96" s="26">
        <f>IF(TblPosCalcMain[[#This Row],[Salary Cost Yr2]]=0,0,ROUND(TblPosCalcMain[[#This Row],[Salary Cost Yr2]]*TblPosCalcMain[[#This Row],[Disability Rate Yr2]],0))</f>
        <v>0</v>
      </c>
      <c r="AC96" s="26">
        <f>IF(TblPosCalcMain[[#This Row],[Deferred Comp Participant?]]="Yes",ROUND((TblPosCalcMain[[#This Row],[Enter Pay Periods Year 1]]*TblPosCalcMain[[#This Row],[Deferred Comp Match  Per Pay Period Yr1]])*TblPosCalcMain[[#This Row],[Enter Position Count Year 1]],0),0)</f>
        <v>0</v>
      </c>
      <c r="AD96" s="26">
        <f>IF(TblPosCalcMain[[#This Row],[Deferred Comp Participant?]]="Yes",ROUND((TblPosCalcMain[[#This Row],[Enter Pay Periods Year 2]]*TblPosCalcMain[[#This Row],[Deferred Comp Match  Per Pay Period Yr2]])*TblPosCalcMain[[#This Row],[Enter Position Count Year 2]],0),0)</f>
        <v>0</v>
      </c>
      <c r="AE96" s="26">
        <f>IF(ISBLANK(TblPosCalcMain[[#This Row],[Select Health Plan]]),0,ROUND(((TblPosCalcMain[[#This Row],[Health Insurance Premium Yr1]]/24)*TblPosCalcMain[[#This Row],[Enter Pay Periods Year 1]])*TblPosCalcMain[[#This Row],[Enter Position Count Year 1]],0))</f>
        <v>0</v>
      </c>
      <c r="AF96" s="26">
        <f>IF(ISBLANK(TblPosCalcMain[[#This Row],[Select Health Plan]]),0,ROUND(((TblPosCalcMain[[#This Row],[Health Insurance Premium Yr2]]/24)*TblPosCalcMain[[#This Row],[Enter Pay Periods Year 2]])*TblPosCalcMain[[#This Row],[Enter Position Count Year 2]],0))</f>
        <v>0</v>
      </c>
      <c r="AG96" s="26">
        <f>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H96" s="26">
        <f>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I96" s="26">
        <f>TblPosCalcMain[[#This Row],[Salary Cost Yr1]]+TblPosCalcMain[[#This Row],[Social Security Cost Yr1]]+TblPosCalcMain[[#This Row],[Medicare Cost Yr1]]+TblPosCalcMain[[#This Row],[Retirement Cost Yr1]]+TblPosCalcMain[[#This Row],[Group Life Cost Yr1]]+TblPosCalcMain[[#This Row],[Retiree Health Credit Cost Yr1]]+TblPosCalcMain[[#This Row],[Disability Cost Yr1]]+TblPosCalcMain[[#This Row],[Deferred Comp Match Yr1]]+TblPosCalcMain[[#This Row],[Health Insurance Cost Yr1]]</f>
        <v>0</v>
      </c>
      <c r="AJ96" s="26">
        <f>TblPosCalcMain[[#This Row],[Salary Cost Yr2]]+TblPosCalcMain[[#This Row],[Social Security Cost Yr2]]+TblPosCalcMain[[#This Row],[Medicare Cost Yr2]]+TblPosCalcMain[[#This Row],[Retirement Cost Yr2]]+TblPosCalcMain[[#This Row],[Group Life Cost Yr2]]+TblPosCalcMain[[#This Row],[Retiree Health Credit Cost Yr2]]+TblPosCalcMain[[#This Row],[Disability Cost Yr2]]+TblPosCalcMain[[#This Row],[Deferred Comp Match Yr2]]+TblPosCalcMain[[#This Row],[Health Insurance Cost Yr2]]</f>
        <v>0</v>
      </c>
      <c r="AK96" s="29" t="str">
        <f>IF(ISBLANK(TblPosCalcMain[[#This Row],[Select Salary Subobject]]),"",VLOOKUP(TblPosCalcMain[[#This Row],[Select Salary Subobject]],TblSalarySubobjects[],2,FALSE))</f>
        <v/>
      </c>
      <c r="AL96" s="29" t="str">
        <f>IF(ISBLANK(TblPosCalcMain[[#This Row],[Select Salary Subobject]]),"",VLOOKUP(TblPosCalcMain[[#This Row],[Select Salary Subobject]],TblSalarySubobjects[],4,FALSE))</f>
        <v/>
      </c>
      <c r="AM96" s="29" t="str">
        <f>IF(ISBLANK(TblPosCalcMain[[#This Row],[Select Salary Subobject]]),"",VLOOKUP(TblPosCalcMain[[#This Row],[Select Salary Subobject]],TblSalarySubobjects[],5,FALSE))</f>
        <v/>
      </c>
      <c r="AN96" s="29" t="str">
        <f>IF(ISBLANK(TblPosCalcMain[[#This Row],[Select Retirement System]]),"",VLOOKUP(TblPosCalcMain[[#This Row],[Select Retirement System]],TblRetirementOPEBs[],5,FALSE))</f>
        <v/>
      </c>
      <c r="AO96" s="30" t="str">
        <f>IF(ISBLANK(TblPosCalcMain[[#This Row],[Select Retirement System]]),"",VLOOKUP(TblPosCalcMain[[#This Row],[Select Retirement System]],TblRetirementOPEBs[],6,FALSE))</f>
        <v/>
      </c>
      <c r="AP96" s="30" t="str">
        <f>IF(ISBLANK(TblPosCalcMain[[#This Row],[Select Retirement System]]),"",VLOOKUP(TblPosCalcMain[[#This Row],[Select Retirement System]],TblRetirementOPEBs[],7,FALSE))</f>
        <v/>
      </c>
      <c r="AQ96" s="31" t="str">
        <f>IF(ISBLANK(TblPosCalcMain[[#This Row],[Select Retirement System]]),"",VLOOKUP(TblPosCalcMain[[#This Row],[Select Retirement System]],TblRetirementOPEBs[],8,FALSE))</f>
        <v/>
      </c>
      <c r="AR96" s="31" t="str">
        <f>IF(ISBLANK(TblPosCalcMain[[#This Row],[Select Retirement System]]),"",VLOOKUP(TblPosCalcMain[[#This Row],[Select Retirement System]],TblRetirementOPEBs[],9,FALSE))</f>
        <v/>
      </c>
      <c r="AS96" s="29" t="str">
        <f>IF(ISBLANK(TblPosCalcMain[[#This Row],[Select Retirement System]]),"",VLOOKUP(TblPosCalcMain[[#This Row],[Select Retirement System]],TblRetirementOPEBs[],10,FALSE))</f>
        <v/>
      </c>
      <c r="AT96" s="30" t="str">
        <f>IF(ISBLANK(TblPosCalcMain[[#This Row],[Select Retirement System]]),"",VLOOKUP(TblPosCalcMain[[#This Row],[Select Retirement System]],TblRetirementOPEBs[],11,FALSE))</f>
        <v/>
      </c>
      <c r="AU96" s="30" t="str">
        <f>IF(ISBLANK(TblPosCalcMain[[#This Row],[Select Retirement System]]),"",VLOOKUP(TblPosCalcMain[[#This Row],[Select Retirement System]],TblRetirementOPEBs[],12,FALSE))</f>
        <v/>
      </c>
      <c r="AV96" s="29" t="str">
        <f>IF(ISBLANK(TblPosCalcMain[[#This Row],[Select Retirement System]]),"",VLOOKUP(TblPosCalcMain[[#This Row],[Select Retirement System]],TblRetirementOPEBs[],2,FALSE))</f>
        <v/>
      </c>
      <c r="AW96" s="30" t="str">
        <f>IF(ISBLANK(TblPosCalcMain[[#This Row],[Select Retirement System]]),"",VLOOKUP(TblPosCalcMain[[#This Row],[Select Retirement System]],TblRetirementOPEBs[],3,FALSE))</f>
        <v/>
      </c>
      <c r="AX96" s="30" t="str">
        <f>IF(ISBLANK(TblPosCalcMain[[#This Row],[Select Retirement System]]),"",VLOOKUP(TblPosCalcMain[[#This Row],[Select Retirement System]],TblRetirementOPEBs[],4,FALSE))</f>
        <v/>
      </c>
      <c r="AY96" s="29" t="str">
        <f>IF(ISBLANK(TblPosCalcMain[[#This Row],[Select Retirement System]]),"",VLOOKUP(TblPosCalcMain[[#This Row],[Select Retirement System]],TblRetirementOPEBs[],13,FALSE))</f>
        <v/>
      </c>
      <c r="AZ96" s="30" t="str">
        <f>IF(ISBLANK(TblPosCalcMain[[#This Row],[Select Retirement System]]),"",VLOOKUP(TblPosCalcMain[[#This Row],[Select Retirement System]],TblRetirementOPEBs[],14,FALSE))</f>
        <v/>
      </c>
      <c r="BA96" s="30" t="str">
        <f>IF(ISBLANK(TblPosCalcMain[[#This Row],[Select Retirement System]]),"",VLOOKUP(TblPosCalcMain[[#This Row],[Select Retirement System]],TblRetirementOPEBs[],15,FALSE))</f>
        <v/>
      </c>
      <c r="BB96" s="29" t="str">
        <f>IF(ISBLANK(TblPosCalcMain[[#This Row],[Select Retirement System]]),"",VLOOKUP(TblPosCalcMain[[#This Row],[Select Retirement System]],TblRetirementOPEBs[],16,FALSE))</f>
        <v/>
      </c>
      <c r="BC96" s="30" t="str">
        <f>IF(ISBLANK(TblPosCalcMain[[#This Row],[Select Retirement System]]),"",VLOOKUP(TblPosCalcMain[[#This Row],[Select Retirement System]],TblRetirementOPEBs[],17,FALSE))</f>
        <v/>
      </c>
      <c r="BD96" s="30" t="str">
        <f>IF(ISBLANK(TblPosCalcMain[[#This Row],[Select Retirement System]]),"",VLOOKUP(TblPosCalcMain[[#This Row],[Select Retirement System]],TblRetirementOPEBs[],18,FALSE))</f>
        <v/>
      </c>
      <c r="BE96" s="29" t="str">
        <f>IF(ISBLANK(TblPosCalcMain[[#This Row],[Select Retirement System]]),"",VLOOKUP(TblPosCalcMain[[#This Row],[Select Retirement System]],TblRetirementOPEBs[],19,FALSE))</f>
        <v/>
      </c>
      <c r="BF96" s="30" t="str">
        <f>IF(ISBLANK(TblPosCalcMain[[#This Row],[Select Retirement System]]),"",VLOOKUP(TblPosCalcMain[[#This Row],[Select Retirement System]],TblRetirementOPEBs[],20,FALSE))</f>
        <v/>
      </c>
      <c r="BG96" s="30" t="str">
        <f>IF(ISBLANK(TblPosCalcMain[[#This Row],[Select Retirement System]]),"",VLOOKUP(TblPosCalcMain[[#This Row],[Select Retirement System]],TblRetirementOPEBs[],21,FALSE))</f>
        <v/>
      </c>
      <c r="BH96" s="29" t="str">
        <f>IF(ISBLANK(TblPosCalcMain[[#This Row],[Select Retirement System]]),"",VLOOKUP(TblPosCalcMain[[#This Row],[Select Retirement System]],TblRetirementOPEBs[],22,FALSE))</f>
        <v/>
      </c>
      <c r="BI96" s="31" t="str">
        <f>IF(ISBLANK(TblPosCalcMain[[#This Row],[Select Retirement System]]),"",VLOOKUP(TblPosCalcMain[[#This Row],[Select Retirement System]],TblRetirementOPEBs[],23,FALSE))</f>
        <v/>
      </c>
      <c r="BJ96" s="31" t="str">
        <f>IF(ISBLANK(TblPosCalcMain[[#This Row],[Select Retirement System]]),"",VLOOKUP(TblPosCalcMain[[#This Row],[Select Retirement System]],TblRetirementOPEBs[],24,FALSE))</f>
        <v/>
      </c>
      <c r="BK96" s="29" t="str">
        <f>IF(ISBLANK(TblPosCalcMain[[#This Row],[Select Health Plan]]),"",VLOOKUP(TblPosCalcMain[[#This Row],[Select Health Plan]],TblHealthPlans[],4,FALSE))</f>
        <v/>
      </c>
      <c r="BL96" s="26" t="str">
        <f>IF(ISBLANK(TblPosCalcMain[[#This Row],[Select Health Plan]]),"",VLOOKUP(TblPosCalcMain[[#This Row],[Select Health Plan]],TblHealthPlans[],5,FALSE))</f>
        <v/>
      </c>
      <c r="BM96" s="26" t="str">
        <f>IF(ISBLANK(TblPosCalcMain[[#This Row],[Select Health Plan]]),"",VLOOKUP(TblPosCalcMain[[#This Row],[Select Health Plan]],TblHealthPlans[],6,FALSE))</f>
        <v/>
      </c>
    </row>
  </sheetData>
  <conditionalFormatting sqref="G6:G96">
    <cfRule type="expression" dxfId="150" priority="6">
      <formula>AND(LEN($C6)&gt;0,ISBLANK($G6))</formula>
    </cfRule>
    <cfRule type="expression" dxfId="149" priority="12">
      <formula>AND($AL6="YES",$G6="Not Applicable (Wage)")</formula>
    </cfRule>
    <cfRule type="expression" dxfId="148" priority="13">
      <formula>AND($AL6="NO",$G6&lt;&gt;"Not Applicable (Wage)")</formula>
    </cfRule>
  </conditionalFormatting>
  <conditionalFormatting sqref="J6:J96">
    <cfRule type="expression" dxfId="147" priority="3">
      <formula>AND(LEN($C6)&gt;0,ISBLANK($J6))</formula>
    </cfRule>
    <cfRule type="expression" dxfId="146" priority="10">
      <formula>AND($AL6="YES",$J6="Not Applicable")</formula>
    </cfRule>
    <cfRule type="expression" dxfId="145" priority="11">
      <formula>AND($AL6="NO",$J6&lt;&gt;"Not Applicable")</formula>
    </cfRule>
  </conditionalFormatting>
  <conditionalFormatting sqref="D6:D96">
    <cfRule type="expression" dxfId="144" priority="9">
      <formula>AND(LEN($C6)&gt;0,$D6=0)</formula>
    </cfRule>
  </conditionalFormatting>
  <conditionalFormatting sqref="E6:E96">
    <cfRule type="expression" dxfId="143" priority="8">
      <formula>AND(LEN($C6)&gt;0,$E6=0)</formula>
    </cfRule>
  </conditionalFormatting>
  <conditionalFormatting sqref="F6:F96">
    <cfRule type="expression" dxfId="142" priority="7">
      <formula>AND(LEN($C6)&gt;0,ISBLANK($F6))</formula>
    </cfRule>
  </conditionalFormatting>
  <conditionalFormatting sqref="H6:H96">
    <cfRule type="expression" dxfId="141" priority="5">
      <formula>AND(LEN($C6)&gt;0,ISBLANK($H6))</formula>
    </cfRule>
  </conditionalFormatting>
  <conditionalFormatting sqref="I6:I96">
    <cfRule type="expression" dxfId="140" priority="4">
      <formula>AND(LEN($C6)&gt;0,$I6=0)</formula>
    </cfRule>
  </conditionalFormatting>
  <conditionalFormatting sqref="K6:K96">
    <cfRule type="expression" dxfId="139" priority="2">
      <formula>AND(LEN($C6)&gt;0,$K6=0)</formula>
    </cfRule>
  </conditionalFormatting>
  <conditionalFormatting sqref="L6:L96">
    <cfRule type="expression" dxfId="138" priority="1">
      <formula>AND(LEN($C6)&gt;0,$L6=0)</formula>
    </cfRule>
  </conditionalFormatting>
  <dataValidations count="4">
    <dataValidation type="list" allowBlank="1" showInputMessage="1" showErrorMessage="1" sqref="F6:F96">
      <formula1>LstSalarySubobjects</formula1>
    </dataValidation>
    <dataValidation type="list" allowBlank="1" showInputMessage="1" showErrorMessage="1" sqref="G6:G96">
      <formula1>LstVRS</formula1>
    </dataValidation>
    <dataValidation type="list" allowBlank="1" showInputMessage="1" showErrorMessage="1" sqref="H6:H96">
      <formula1>"Yes,No"</formula1>
    </dataValidation>
    <dataValidation type="list" allowBlank="1" showInputMessage="1" showErrorMessage="1" sqref="J6:J96">
      <formula1>LstHealthPlans</formula1>
    </dataValidation>
  </dataValidations>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autoPageBreaks="0"/>
  </sheetPr>
  <dimension ref="B1:K20"/>
  <sheetViews>
    <sheetView showGridLines="0" workbookViewId="0">
      <pane ySplit="3" topLeftCell="A10" activePane="bottomLeft" state="frozen"/>
      <selection pane="bottomLeft" activeCell="B22" sqref="B22"/>
    </sheetView>
  </sheetViews>
  <sheetFormatPr defaultColWidth="8.7265625" defaultRowHeight="20.149999999999999" customHeight="1" x14ac:dyDescent="0.3"/>
  <cols>
    <col min="1" max="1" width="0.81640625" style="55" customWidth="1"/>
    <col min="2" max="2" width="108.453125" style="55" bestFit="1" customWidth="1"/>
    <col min="3" max="16384" width="8.7265625" style="55"/>
  </cols>
  <sheetData>
    <row r="1" spans="2:11" ht="6.65" customHeight="1" x14ac:dyDescent="0.3">
      <c r="B1" s="57"/>
    </row>
    <row r="2" spans="2:11" ht="20.149999999999999" customHeight="1" x14ac:dyDescent="0.3">
      <c r="B2" s="58" t="s">
        <v>150</v>
      </c>
    </row>
    <row r="3" spans="2:11" ht="52" x14ac:dyDescent="0.3">
      <c r="B3" s="59" t="s">
        <v>151</v>
      </c>
      <c r="K3" s="56"/>
    </row>
    <row r="4" spans="2:11" ht="10" customHeight="1" x14ac:dyDescent="0.3">
      <c r="B4" s="57"/>
    </row>
    <row r="5" spans="2:11" ht="20.149999999999999" customHeight="1" x14ac:dyDescent="0.3">
      <c r="B5" s="60" t="s">
        <v>152</v>
      </c>
    </row>
    <row r="6" spans="2:11" ht="20.149999999999999" customHeight="1" x14ac:dyDescent="0.3">
      <c r="B6" s="60" t="s">
        <v>153</v>
      </c>
    </row>
    <row r="7" spans="2:11" ht="20.149999999999999" customHeight="1" x14ac:dyDescent="0.3">
      <c r="B7" s="60" t="s">
        <v>154</v>
      </c>
    </row>
    <row r="8" spans="2:11" ht="20.149999999999999" customHeight="1" x14ac:dyDescent="0.3">
      <c r="B8" s="60" t="s">
        <v>155</v>
      </c>
    </row>
    <row r="9" spans="2:11" ht="22.5" customHeight="1" x14ac:dyDescent="0.3">
      <c r="B9" s="60" t="s">
        <v>156</v>
      </c>
    </row>
    <row r="10" spans="2:11" ht="20.149999999999999" customHeight="1" x14ac:dyDescent="0.3">
      <c r="B10" s="60" t="s">
        <v>157</v>
      </c>
    </row>
    <row r="11" spans="2:11" ht="20.149999999999999" customHeight="1" x14ac:dyDescent="0.3">
      <c r="B11" s="60" t="s">
        <v>158</v>
      </c>
    </row>
    <row r="12" spans="2:11" ht="20.149999999999999" customHeight="1" x14ac:dyDescent="0.3">
      <c r="B12" s="60" t="s">
        <v>159</v>
      </c>
    </row>
    <row r="13" spans="2:11" ht="30" customHeight="1" x14ac:dyDescent="0.3">
      <c r="B13" s="60" t="s">
        <v>183</v>
      </c>
    </row>
    <row r="14" spans="2:11" ht="26" x14ac:dyDescent="0.3">
      <c r="B14" s="60" t="s">
        <v>160</v>
      </c>
    </row>
    <row r="15" spans="2:11" ht="10.5" customHeight="1" x14ac:dyDescent="0.3">
      <c r="B15" s="57"/>
    </row>
    <row r="16" spans="2:11" ht="5.5" customHeight="1" x14ac:dyDescent="0.3"/>
    <row r="17" spans="2:2" ht="56.15" customHeight="1" x14ac:dyDescent="0.3">
      <c r="B17" s="69" t="s">
        <v>168</v>
      </c>
    </row>
    <row r="20" spans="2:2" ht="30" customHeight="1" x14ac:dyDescent="0.3"/>
  </sheetData>
  <printOptions horizontalCentered="1"/>
  <pageMargins left="0.75" right="0.75" top="1" bottom="1" header="0.5" footer="0.5"/>
  <pageSetup scale="115" orientation="portrait" horizont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B1:J13"/>
  <sheetViews>
    <sheetView showGridLines="0" workbookViewId="0">
      <pane xSplit="5" ySplit="5" topLeftCell="F6" activePane="bottomRight" state="frozen"/>
      <selection pane="topRight" activeCell="F1" sqref="F1"/>
      <selection pane="bottomLeft" activeCell="A6" sqref="A6"/>
      <selection pane="bottomRight" activeCell="B5" sqref="B5:J13"/>
    </sheetView>
  </sheetViews>
  <sheetFormatPr defaultRowHeight="14.5" x14ac:dyDescent="0.35"/>
  <cols>
    <col min="1" max="1" width="1.1796875" customWidth="1"/>
    <col min="2" max="2" width="21.81640625" customWidth="1"/>
    <col min="3" max="3" width="15" customWidth="1"/>
    <col min="4" max="4" width="10.54296875" customWidth="1"/>
    <col min="5" max="5" width="11" customWidth="1"/>
    <col min="6" max="6" width="24.1796875" customWidth="1"/>
    <col min="7" max="10" width="16.1796875" customWidth="1"/>
  </cols>
  <sheetData>
    <row r="1" spans="2:10" ht="15.5" x14ac:dyDescent="0.35">
      <c r="B1" s="36" t="s">
        <v>145</v>
      </c>
    </row>
    <row r="2" spans="2:10" x14ac:dyDescent="0.35">
      <c r="B2" t="s">
        <v>123</v>
      </c>
    </row>
    <row r="3" spans="2:10" ht="7" customHeight="1" x14ac:dyDescent="0.35"/>
    <row r="4" spans="2:10" x14ac:dyDescent="0.35">
      <c r="G4" s="35">
        <f>SUBTOTAL(109,TblCombined_Details[Yr1 Dollars])</f>
        <v>402132</v>
      </c>
      <c r="H4" s="35">
        <f>SUBTOTAL(109,TblCombined_Details[Yr2 Dollars])</f>
        <v>1006628</v>
      </c>
      <c r="I4" s="42">
        <f>SUBTOTAL(109,TblCombined_Details[Yr1 Positions])</f>
        <v>2</v>
      </c>
      <c r="J4" s="42">
        <f>SUBTOTAL(109,TblCombined_Details[Yr2 Positions])</f>
        <v>5</v>
      </c>
    </row>
    <row r="5" spans="2:10" ht="29" x14ac:dyDescent="0.35">
      <c r="B5" s="43" t="s">
        <v>130</v>
      </c>
      <c r="C5" s="43" t="s">
        <v>131</v>
      </c>
      <c r="D5" s="43" t="s">
        <v>132</v>
      </c>
      <c r="E5" s="43" t="s">
        <v>29</v>
      </c>
      <c r="F5" s="43" t="s">
        <v>133</v>
      </c>
      <c r="G5" s="43" t="s">
        <v>134</v>
      </c>
      <c r="H5" s="43" t="s">
        <v>135</v>
      </c>
      <c r="I5" s="43" t="s">
        <v>136</v>
      </c>
      <c r="J5" s="43" t="s">
        <v>137</v>
      </c>
    </row>
    <row r="6" spans="2:10" x14ac:dyDescent="0.35">
      <c r="B6" s="68" t="s">
        <v>149</v>
      </c>
      <c r="C6" s="29" t="s">
        <v>121</v>
      </c>
      <c r="D6" s="29" t="s">
        <v>75</v>
      </c>
      <c r="E6" s="29">
        <v>1123</v>
      </c>
      <c r="F6" s="66" t="s">
        <v>14</v>
      </c>
      <c r="G6" s="26">
        <v>285600</v>
      </c>
      <c r="H6" s="26">
        <v>714000</v>
      </c>
      <c r="I6" s="67">
        <v>2</v>
      </c>
      <c r="J6" s="67">
        <v>5</v>
      </c>
    </row>
    <row r="7" spans="2:10" x14ac:dyDescent="0.35">
      <c r="B7" s="68" t="s">
        <v>149</v>
      </c>
      <c r="C7" s="29" t="s">
        <v>121</v>
      </c>
      <c r="D7" s="29" t="s">
        <v>75</v>
      </c>
      <c r="E7" s="29">
        <v>1111</v>
      </c>
      <c r="F7" s="66" t="s">
        <v>138</v>
      </c>
      <c r="G7" s="26">
        <v>41298</v>
      </c>
      <c r="H7" s="26">
        <v>103245</v>
      </c>
      <c r="I7" s="67">
        <v>0</v>
      </c>
      <c r="J7" s="67">
        <v>0</v>
      </c>
    </row>
    <row r="8" spans="2:10" x14ac:dyDescent="0.35">
      <c r="B8" s="68" t="s">
        <v>149</v>
      </c>
      <c r="C8" s="29" t="s">
        <v>121</v>
      </c>
      <c r="D8" s="29" t="s">
        <v>75</v>
      </c>
      <c r="E8" s="29">
        <v>1112</v>
      </c>
      <c r="F8" s="66" t="s">
        <v>139</v>
      </c>
      <c r="G8" s="26">
        <v>17708</v>
      </c>
      <c r="H8" s="26">
        <v>45570</v>
      </c>
      <c r="I8" s="67">
        <v>0</v>
      </c>
      <c r="J8" s="67">
        <v>0</v>
      </c>
    </row>
    <row r="9" spans="2:10" x14ac:dyDescent="0.35">
      <c r="B9" s="68" t="s">
        <v>149</v>
      </c>
      <c r="C9" s="29" t="s">
        <v>121</v>
      </c>
      <c r="D9" s="29" t="s">
        <v>75</v>
      </c>
      <c r="E9" s="29">
        <v>1112</v>
      </c>
      <c r="F9" s="66" t="s">
        <v>140</v>
      </c>
      <c r="G9" s="26">
        <v>4142</v>
      </c>
      <c r="H9" s="26">
        <v>10353</v>
      </c>
      <c r="I9" s="67">
        <v>0</v>
      </c>
      <c r="J9" s="67">
        <v>0</v>
      </c>
    </row>
    <row r="10" spans="2:10" x14ac:dyDescent="0.35">
      <c r="B10" s="68" t="s">
        <v>149</v>
      </c>
      <c r="C10" s="29" t="s">
        <v>121</v>
      </c>
      <c r="D10" s="29" t="s">
        <v>75</v>
      </c>
      <c r="E10" s="29">
        <v>1114</v>
      </c>
      <c r="F10" s="66" t="s">
        <v>141</v>
      </c>
      <c r="G10" s="26">
        <v>3828</v>
      </c>
      <c r="H10" s="26">
        <v>9568</v>
      </c>
      <c r="I10" s="67">
        <v>0</v>
      </c>
      <c r="J10" s="67">
        <v>0</v>
      </c>
    </row>
    <row r="11" spans="2:10" x14ac:dyDescent="0.35">
      <c r="B11" s="68" t="s">
        <v>149</v>
      </c>
      <c r="C11" s="29" t="s">
        <v>121</v>
      </c>
      <c r="D11" s="29" t="s">
        <v>75</v>
      </c>
      <c r="E11" s="29">
        <v>1115</v>
      </c>
      <c r="F11" s="66" t="s">
        <v>142</v>
      </c>
      <c r="G11" s="26">
        <v>44616</v>
      </c>
      <c r="H11" s="26">
        <v>111540</v>
      </c>
      <c r="I11" s="67">
        <v>0</v>
      </c>
      <c r="J11" s="67">
        <v>0</v>
      </c>
    </row>
    <row r="12" spans="2:10" x14ac:dyDescent="0.35">
      <c r="B12" s="68" t="s">
        <v>149</v>
      </c>
      <c r="C12" s="29" t="s">
        <v>121</v>
      </c>
      <c r="D12" s="29" t="s">
        <v>75</v>
      </c>
      <c r="E12" s="29">
        <v>1116</v>
      </c>
      <c r="F12" s="66" t="s">
        <v>143</v>
      </c>
      <c r="G12" s="26">
        <v>3198</v>
      </c>
      <c r="H12" s="26">
        <v>7997</v>
      </c>
      <c r="I12" s="67">
        <v>0</v>
      </c>
      <c r="J12" s="67">
        <v>0</v>
      </c>
    </row>
    <row r="13" spans="2:10" x14ac:dyDescent="0.35">
      <c r="B13" s="68" t="s">
        <v>149</v>
      </c>
      <c r="C13" s="29" t="s">
        <v>121</v>
      </c>
      <c r="D13" s="29" t="s">
        <v>75</v>
      </c>
      <c r="E13" s="29">
        <v>1117</v>
      </c>
      <c r="F13" s="66" t="s">
        <v>144</v>
      </c>
      <c r="G13" s="26">
        <v>1742</v>
      </c>
      <c r="H13" s="26">
        <v>4355</v>
      </c>
      <c r="I13" s="67">
        <v>0</v>
      </c>
      <c r="J13" s="67">
        <v>0</v>
      </c>
    </row>
  </sheetData>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B1:G13"/>
  <sheetViews>
    <sheetView showGridLines="0" workbookViewId="0">
      <pane ySplit="5" topLeftCell="A6" activePane="bottomLeft" state="frozen"/>
      <selection pane="bottomLeft" activeCell="B14" sqref="B14"/>
    </sheetView>
  </sheetViews>
  <sheetFormatPr defaultRowHeight="14.5" x14ac:dyDescent="0.35"/>
  <cols>
    <col min="1" max="1" width="1.1796875" customWidth="1"/>
    <col min="2" max="2" width="14.54296875" customWidth="1"/>
    <col min="3" max="3" width="10.54296875" customWidth="1"/>
    <col min="4" max="4" width="13.81640625" customWidth="1"/>
    <col min="5" max="6" width="20.453125" customWidth="1"/>
    <col min="7" max="7" width="18.1796875" bestFit="1" customWidth="1"/>
    <col min="8" max="8" width="17.81640625" customWidth="1"/>
    <col min="9" max="9" width="10.54296875" bestFit="1" customWidth="1"/>
  </cols>
  <sheetData>
    <row r="1" spans="2:7" ht="15.5" x14ac:dyDescent="0.35">
      <c r="B1" s="36" t="s">
        <v>122</v>
      </c>
    </row>
    <row r="2" spans="2:7" x14ac:dyDescent="0.35">
      <c r="B2" t="s">
        <v>123</v>
      </c>
    </row>
    <row r="3" spans="2:7" ht="7" customHeight="1" x14ac:dyDescent="0.35"/>
    <row r="4" spans="2:7" x14ac:dyDescent="0.35">
      <c r="E4" s="35">
        <f>SUBTOTAL(109,CombinedDataForPB_TS_grid[FY 2023 Dollars Req])</f>
        <v>402132</v>
      </c>
      <c r="F4" s="35">
        <f>SUBTOTAL(109,CombinedDataForPB_TS_grid[FY 2024 Dollars Req])</f>
        <v>1006628</v>
      </c>
    </row>
    <row r="5" spans="2:7" x14ac:dyDescent="0.35">
      <c r="B5" s="29" t="s">
        <v>119</v>
      </c>
      <c r="C5" s="29" t="s">
        <v>120</v>
      </c>
      <c r="D5" s="29" t="s">
        <v>29</v>
      </c>
      <c r="E5" s="43" t="s">
        <v>162</v>
      </c>
      <c r="F5" s="43" t="s">
        <v>163</v>
      </c>
      <c r="G5" s="33"/>
    </row>
    <row r="6" spans="2:7" x14ac:dyDescent="0.35">
      <c r="B6" s="34" t="s">
        <v>121</v>
      </c>
      <c r="C6" s="34" t="s">
        <v>75</v>
      </c>
      <c r="D6" s="34">
        <v>1111</v>
      </c>
      <c r="E6" s="63">
        <v>41298</v>
      </c>
      <c r="F6" s="63">
        <v>103245</v>
      </c>
      <c r="G6" s="33"/>
    </row>
    <row r="7" spans="2:7" x14ac:dyDescent="0.35">
      <c r="B7" s="34" t="s">
        <v>121</v>
      </c>
      <c r="C7" s="34" t="s">
        <v>75</v>
      </c>
      <c r="D7" s="34">
        <v>1112</v>
      </c>
      <c r="E7" s="63">
        <v>17708</v>
      </c>
      <c r="F7" s="63">
        <v>45570</v>
      </c>
      <c r="G7" s="33"/>
    </row>
    <row r="8" spans="2:7" x14ac:dyDescent="0.35">
      <c r="B8" s="34" t="s">
        <v>121</v>
      </c>
      <c r="C8" s="34" t="s">
        <v>75</v>
      </c>
      <c r="D8" s="34">
        <v>1112</v>
      </c>
      <c r="E8" s="63">
        <v>4142</v>
      </c>
      <c r="F8" s="63">
        <v>10353</v>
      </c>
      <c r="G8" s="33"/>
    </row>
    <row r="9" spans="2:7" x14ac:dyDescent="0.35">
      <c r="B9" s="34" t="s">
        <v>121</v>
      </c>
      <c r="C9" s="34" t="s">
        <v>75</v>
      </c>
      <c r="D9" s="34">
        <v>1114</v>
      </c>
      <c r="E9" s="63">
        <v>3828</v>
      </c>
      <c r="F9" s="63">
        <v>9568</v>
      </c>
      <c r="G9" s="33"/>
    </row>
    <row r="10" spans="2:7" x14ac:dyDescent="0.35">
      <c r="B10" s="34" t="s">
        <v>121</v>
      </c>
      <c r="C10" s="34" t="s">
        <v>75</v>
      </c>
      <c r="D10" s="34">
        <v>1115</v>
      </c>
      <c r="E10" s="63">
        <v>44616</v>
      </c>
      <c r="F10" s="63">
        <v>111540</v>
      </c>
      <c r="G10" s="33"/>
    </row>
    <row r="11" spans="2:7" x14ac:dyDescent="0.35">
      <c r="B11" s="34" t="s">
        <v>121</v>
      </c>
      <c r="C11" s="34" t="s">
        <v>75</v>
      </c>
      <c r="D11" s="34">
        <v>1116</v>
      </c>
      <c r="E11" s="63">
        <v>3198</v>
      </c>
      <c r="F11" s="63">
        <v>7997</v>
      </c>
      <c r="G11" s="33"/>
    </row>
    <row r="12" spans="2:7" x14ac:dyDescent="0.35">
      <c r="B12" s="34" t="s">
        <v>121</v>
      </c>
      <c r="C12" s="34" t="s">
        <v>75</v>
      </c>
      <c r="D12" s="34">
        <v>1117</v>
      </c>
      <c r="E12" s="63">
        <v>1742</v>
      </c>
      <c r="F12" s="63">
        <v>4355</v>
      </c>
      <c r="G12" s="33"/>
    </row>
    <row r="13" spans="2:7" x14ac:dyDescent="0.35">
      <c r="B13" s="34" t="s">
        <v>121</v>
      </c>
      <c r="C13" s="34" t="s">
        <v>75</v>
      </c>
      <c r="D13" s="34">
        <v>1123</v>
      </c>
      <c r="E13" s="63">
        <v>285600</v>
      </c>
      <c r="F13" s="63">
        <v>714000</v>
      </c>
      <c r="G13" s="33"/>
    </row>
  </sheetData>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B1:F6"/>
  <sheetViews>
    <sheetView showGridLines="0" workbookViewId="0">
      <selection activeCell="B5" sqref="B5:F6"/>
    </sheetView>
  </sheetViews>
  <sheetFormatPr defaultRowHeight="14.5" x14ac:dyDescent="0.35"/>
  <cols>
    <col min="1" max="1" width="0.81640625" customWidth="1"/>
    <col min="2" max="2" width="14.54296875" customWidth="1"/>
    <col min="3" max="3" width="10.54296875" customWidth="1"/>
    <col min="4" max="4" width="13.81640625" customWidth="1"/>
    <col min="5" max="6" width="15.81640625" customWidth="1"/>
    <col min="7" max="8" width="18.26953125" customWidth="1"/>
  </cols>
  <sheetData>
    <row r="1" spans="2:6" ht="15.5" x14ac:dyDescent="0.35">
      <c r="B1" s="36" t="s">
        <v>124</v>
      </c>
    </row>
    <row r="2" spans="2:6" x14ac:dyDescent="0.35">
      <c r="B2" t="s">
        <v>123</v>
      </c>
    </row>
    <row r="3" spans="2:6" ht="7.5" customHeight="1" x14ac:dyDescent="0.35"/>
    <row r="4" spans="2:6" x14ac:dyDescent="0.35">
      <c r="E4" s="65">
        <f>SUBTOTAL(109,AuthPositionData[FY 2023 Positions Req])</f>
        <v>2</v>
      </c>
      <c r="F4" s="65">
        <f>SUBTOTAL(109,AuthPositionData[FY 2024 Positions Req])</f>
        <v>5</v>
      </c>
    </row>
    <row r="5" spans="2:6" ht="28" customHeight="1" x14ac:dyDescent="0.35">
      <c r="B5" s="29" t="s">
        <v>119</v>
      </c>
      <c r="C5" s="29" t="s">
        <v>120</v>
      </c>
      <c r="D5" s="29" t="s">
        <v>29</v>
      </c>
      <c r="E5" s="43" t="s">
        <v>164</v>
      </c>
      <c r="F5" s="43" t="s">
        <v>165</v>
      </c>
    </row>
    <row r="6" spans="2:6" x14ac:dyDescent="0.35">
      <c r="B6" s="34" t="s">
        <v>121</v>
      </c>
      <c r="C6" s="34" t="s">
        <v>75</v>
      </c>
      <c r="D6" s="34">
        <v>1123</v>
      </c>
      <c r="E6" s="64">
        <v>2</v>
      </c>
      <c r="F6" s="64">
        <v>5</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B1:F16"/>
  <sheetViews>
    <sheetView showGridLines="0" workbookViewId="0">
      <pane ySplit="3" topLeftCell="A4" activePane="bottomLeft" state="frozen"/>
      <selection pane="bottomLeft" activeCell="E13" sqref="E13"/>
    </sheetView>
  </sheetViews>
  <sheetFormatPr defaultRowHeight="14.5" x14ac:dyDescent="0.35"/>
  <cols>
    <col min="1" max="1" width="1.453125" customWidth="1"/>
    <col min="2" max="2" width="35.26953125" customWidth="1"/>
    <col min="3" max="3" width="9.81640625" customWidth="1"/>
    <col min="4" max="4" width="29.453125" customWidth="1"/>
    <col min="5" max="5" width="12.81640625" bestFit="1" customWidth="1"/>
    <col min="6" max="6" width="12.453125" bestFit="1" customWidth="1"/>
  </cols>
  <sheetData>
    <row r="1" spans="2:6" x14ac:dyDescent="0.35">
      <c r="B1" s="44" t="s">
        <v>146</v>
      </c>
    </row>
    <row r="2" spans="2:6" hidden="1" x14ac:dyDescent="0.35">
      <c r="B2" s="28">
        <v>1</v>
      </c>
      <c r="C2" s="28">
        <f>B2+1</f>
        <v>2</v>
      </c>
      <c r="D2" s="28">
        <f t="shared" ref="D2:F2" si="0">C2+1</f>
        <v>3</v>
      </c>
      <c r="E2" s="28">
        <f t="shared" si="0"/>
        <v>4</v>
      </c>
      <c r="F2" s="28">
        <f t="shared" si="0"/>
        <v>5</v>
      </c>
    </row>
    <row r="3" spans="2:6" ht="29" x14ac:dyDescent="0.35">
      <c r="B3" s="47" t="s">
        <v>29</v>
      </c>
      <c r="C3" s="48" t="s">
        <v>26</v>
      </c>
      <c r="D3" s="48" t="s">
        <v>27</v>
      </c>
      <c r="E3" s="48" t="s">
        <v>28</v>
      </c>
      <c r="F3" s="49" t="s">
        <v>10</v>
      </c>
    </row>
    <row r="4" spans="2:6" ht="29" x14ac:dyDescent="0.35">
      <c r="B4" s="5" t="str">
        <f>TblSalarySubobjects[[#This Row],[Subobject Code]]&amp;": "&amp;TblSalarySubobjects[[#This Row],[Subobject Title]]</f>
        <v>1121: Salaries, Administrative Higher Education</v>
      </c>
      <c r="C4" s="7">
        <v>1121</v>
      </c>
      <c r="D4" s="1" t="s">
        <v>11</v>
      </c>
      <c r="E4" s="7" t="s">
        <v>12</v>
      </c>
      <c r="F4" s="7" t="s">
        <v>12</v>
      </c>
    </row>
    <row r="5" spans="2:6" x14ac:dyDescent="0.35">
      <c r="B5" s="4" t="str">
        <f>TblSalarySubobjects[[#This Row],[Subobject Code]]&amp;": "&amp;TblSalarySubobjects[[#This Row],[Subobject Title]]</f>
        <v>1122: Salaries, Appointed Officials</v>
      </c>
      <c r="C5" s="7">
        <v>1122</v>
      </c>
      <c r="D5" s="1" t="s">
        <v>13</v>
      </c>
      <c r="E5" s="7" t="s">
        <v>12</v>
      </c>
      <c r="F5" s="7" t="s">
        <v>12</v>
      </c>
    </row>
    <row r="6" spans="2:6" x14ac:dyDescent="0.35">
      <c r="B6" s="4" t="str">
        <f>TblSalarySubobjects[[#This Row],[Subobject Code]]&amp;": "&amp;TblSalarySubobjects[[#This Row],[Subobject Title]]</f>
        <v>1123: Salaries, Classified</v>
      </c>
      <c r="C6" s="7">
        <v>1123</v>
      </c>
      <c r="D6" s="1" t="s">
        <v>14</v>
      </c>
      <c r="E6" s="7" t="s">
        <v>12</v>
      </c>
      <c r="F6" s="7" t="s">
        <v>12</v>
      </c>
    </row>
    <row r="7" spans="2:6" x14ac:dyDescent="0.35">
      <c r="B7" s="4" t="str">
        <f>TblSalarySubobjects[[#This Row],[Subobject Code]]&amp;": "&amp;TblSalarySubobjects[[#This Row],[Subobject Title]]</f>
        <v>1124: Salaries, Other Officials</v>
      </c>
      <c r="C7" s="7">
        <v>1124</v>
      </c>
      <c r="D7" s="1" t="s">
        <v>15</v>
      </c>
      <c r="E7" s="7" t="s">
        <v>12</v>
      </c>
      <c r="F7" s="7" t="s">
        <v>12</v>
      </c>
    </row>
    <row r="8" spans="2:6" x14ac:dyDescent="0.35">
      <c r="B8" s="4" t="str">
        <f>TblSalarySubobjects[[#This Row],[Subobject Code]]&amp;": "&amp;TblSalarySubobjects[[#This Row],[Subobject Title]]</f>
        <v>1126: Salaries, Teaching and Research</v>
      </c>
      <c r="C8" s="7">
        <v>1126</v>
      </c>
      <c r="D8" s="1" t="s">
        <v>16</v>
      </c>
      <c r="E8" s="7" t="s">
        <v>12</v>
      </c>
      <c r="F8" s="7" t="s">
        <v>12</v>
      </c>
    </row>
    <row r="9" spans="2:6" ht="29" x14ac:dyDescent="0.35">
      <c r="B9" s="4" t="str">
        <f>TblSalarySubobjects[[#This Row],[Subobject Code]]&amp;": "&amp;TblSalarySubobjects[[#This Row],[Subobject Title]]</f>
        <v>1127: Salaries, Virginia Law Officers’ Retirement System Participants</v>
      </c>
      <c r="C9" s="7">
        <v>1127</v>
      </c>
      <c r="D9" s="1" t="s">
        <v>17</v>
      </c>
      <c r="E9" s="7" t="s">
        <v>12</v>
      </c>
      <c r="F9" s="7" t="s">
        <v>12</v>
      </c>
    </row>
    <row r="10" spans="2:6" x14ac:dyDescent="0.35">
      <c r="B10" s="4" t="str">
        <f>TblSalarySubobjects[[#This Row],[Subobject Code]]&amp;": "&amp;TblSalarySubobjects[[#This Row],[Subobject Title]]</f>
        <v>1141: Wages, General</v>
      </c>
      <c r="C10" s="7">
        <v>1141</v>
      </c>
      <c r="D10" s="1" t="s">
        <v>18</v>
      </c>
      <c r="E10" s="7" t="s">
        <v>19</v>
      </c>
      <c r="F10" s="7" t="s">
        <v>19</v>
      </c>
    </row>
    <row r="11" spans="2:6" x14ac:dyDescent="0.35">
      <c r="B11" s="4" t="str">
        <f>TblSalarySubobjects[[#This Row],[Subobject Code]]&amp;": "&amp;TblSalarySubobjects[[#This Row],[Subobject Title]]</f>
        <v>1142: Wages, Graduate Assistant</v>
      </c>
      <c r="C11" s="7">
        <v>1142</v>
      </c>
      <c r="D11" s="1" t="s">
        <v>20</v>
      </c>
      <c r="E11" s="7" t="s">
        <v>19</v>
      </c>
      <c r="F11" s="7" t="s">
        <v>12</v>
      </c>
    </row>
    <row r="12" spans="2:6" x14ac:dyDescent="0.35">
      <c r="B12" s="4" t="str">
        <f>TblSalarySubobjects[[#This Row],[Subobject Code]]&amp;": "&amp;TblSalarySubobjects[[#This Row],[Subobject Title]]</f>
        <v>1144: Wages, Student</v>
      </c>
      <c r="C12" s="7">
        <v>1144</v>
      </c>
      <c r="D12" s="1" t="s">
        <v>21</v>
      </c>
      <c r="E12" s="7" t="s">
        <v>19</v>
      </c>
      <c r="F12" s="7" t="s">
        <v>19</v>
      </c>
    </row>
    <row r="13" spans="2:6" ht="29" x14ac:dyDescent="0.35">
      <c r="B13" s="4" t="str">
        <f>TblSalarySubobjects[[#This Row],[Subobject Code]]&amp;": "&amp;TblSalarySubobjects[[#This Row],[Subobject Title]]</f>
        <v>1145: Wages, Teaching, and Research Part-Time</v>
      </c>
      <c r="C13" s="7">
        <v>1145</v>
      </c>
      <c r="D13" s="1" t="s">
        <v>22</v>
      </c>
      <c r="E13" s="7" t="s">
        <v>19</v>
      </c>
      <c r="F13" s="7" t="s">
        <v>12</v>
      </c>
    </row>
    <row r="14" spans="2:6" ht="29" x14ac:dyDescent="0.35">
      <c r="B14" s="4" t="str">
        <f>TblSalarySubobjects[[#This Row],[Subobject Code]]&amp;": "&amp;TblSalarySubobjects[[#This Row],[Subobject Title]]</f>
        <v>1146: Wages, Federal Work Study Student</v>
      </c>
      <c r="C14" s="7">
        <v>1146</v>
      </c>
      <c r="D14" s="1" t="s">
        <v>23</v>
      </c>
      <c r="E14" s="7" t="s">
        <v>19</v>
      </c>
      <c r="F14" s="7" t="s">
        <v>19</v>
      </c>
    </row>
    <row r="15" spans="2:6" x14ac:dyDescent="0.35">
      <c r="B15" s="4" t="str">
        <f>TblSalarySubobjects[[#This Row],[Subobject Code]]&amp;": "&amp;TblSalarySubobjects[[#This Row],[Subobject Title]]</f>
        <v>1147: Wages, Substitute Judges</v>
      </c>
      <c r="C15" s="7">
        <v>1147</v>
      </c>
      <c r="D15" s="1" t="s">
        <v>24</v>
      </c>
      <c r="E15" s="7" t="s">
        <v>19</v>
      </c>
      <c r="F15" s="7" t="s">
        <v>19</v>
      </c>
    </row>
    <row r="16" spans="2:6" x14ac:dyDescent="0.35">
      <c r="B16" s="6" t="str">
        <f>TblSalarySubobjects[[#This Row],[Subobject Code]]&amp;": "&amp;TblSalarySubobjects[[#This Row],[Subobject Title]]</f>
        <v>1148: Wages, State Work Study Student</v>
      </c>
      <c r="C16" s="8">
        <v>1148</v>
      </c>
      <c r="D16" s="3" t="s">
        <v>25</v>
      </c>
      <c r="E16" s="8" t="s">
        <v>19</v>
      </c>
      <c r="F16" s="8" t="s">
        <v>19</v>
      </c>
    </row>
  </sheetData>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B1:Y12"/>
  <sheetViews>
    <sheetView showGridLines="0" workbookViewId="0">
      <pane xSplit="2" ySplit="3" topLeftCell="C4" activePane="bottomRight" state="frozen"/>
      <selection pane="topRight" activeCell="C1" sqref="C1"/>
      <selection pane="bottomLeft" activeCell="A3" sqref="A3"/>
      <selection pane="bottomRight" activeCell="B13" sqref="B13"/>
    </sheetView>
  </sheetViews>
  <sheetFormatPr defaultRowHeight="14.5" x14ac:dyDescent="0.35"/>
  <cols>
    <col min="1" max="1" width="1.1796875" customWidth="1"/>
    <col min="2" max="2" width="30.81640625" bestFit="1" customWidth="1"/>
    <col min="3" max="5" width="15" customWidth="1"/>
    <col min="6" max="6" width="12.54296875" customWidth="1"/>
    <col min="7" max="8" width="11.1796875" customWidth="1"/>
    <col min="9" max="10" width="13.1796875" customWidth="1"/>
    <col min="11" max="11" width="12.7265625" customWidth="1"/>
    <col min="12" max="13" width="12.54296875" customWidth="1"/>
    <col min="14" max="16" width="12.81640625" customWidth="1"/>
    <col min="17" max="20" width="15" customWidth="1"/>
    <col min="21" max="22" width="12.26953125" customWidth="1"/>
    <col min="23" max="25" width="13.81640625" customWidth="1"/>
  </cols>
  <sheetData>
    <row r="1" spans="2:25" x14ac:dyDescent="0.35">
      <c r="B1" s="44" t="s">
        <v>147</v>
      </c>
    </row>
    <row r="2" spans="2:25" hidden="1" x14ac:dyDescent="0.35">
      <c r="B2" s="28">
        <v>1</v>
      </c>
      <c r="C2" s="28">
        <f>B2+1</f>
        <v>2</v>
      </c>
      <c r="D2" s="28">
        <f t="shared" ref="D2:Y2" si="0">C2+1</f>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row>
    <row r="3" spans="2:25" ht="41.5" customHeight="1" x14ac:dyDescent="0.35">
      <c r="B3" s="45" t="s">
        <v>38</v>
      </c>
      <c r="C3" s="45" t="s">
        <v>39</v>
      </c>
      <c r="D3" s="45" t="s">
        <v>45</v>
      </c>
      <c r="E3" s="45" t="s">
        <v>46</v>
      </c>
      <c r="F3" s="45" t="s">
        <v>40</v>
      </c>
      <c r="G3" s="45" t="s">
        <v>47</v>
      </c>
      <c r="H3" s="45" t="s">
        <v>48</v>
      </c>
      <c r="I3" s="45" t="s">
        <v>49</v>
      </c>
      <c r="J3" s="45" t="s">
        <v>50</v>
      </c>
      <c r="K3" s="45" t="s">
        <v>41</v>
      </c>
      <c r="L3" s="45" t="s">
        <v>51</v>
      </c>
      <c r="M3" s="45" t="s">
        <v>52</v>
      </c>
      <c r="N3" s="45" t="s">
        <v>42</v>
      </c>
      <c r="O3" s="45" t="s">
        <v>53</v>
      </c>
      <c r="P3" s="45" t="s">
        <v>54</v>
      </c>
      <c r="Q3" s="45" t="s">
        <v>43</v>
      </c>
      <c r="R3" s="45" t="s">
        <v>56</v>
      </c>
      <c r="S3" s="45" t="s">
        <v>55</v>
      </c>
      <c r="T3" s="45" t="s">
        <v>44</v>
      </c>
      <c r="U3" s="45" t="s">
        <v>57</v>
      </c>
      <c r="V3" s="45" t="s">
        <v>58</v>
      </c>
      <c r="W3" s="46" t="s">
        <v>105</v>
      </c>
      <c r="X3" s="46" t="s">
        <v>106</v>
      </c>
      <c r="Y3" s="46" t="s">
        <v>107</v>
      </c>
    </row>
    <row r="4" spans="2:25" x14ac:dyDescent="0.35">
      <c r="B4" s="10" t="s">
        <v>31</v>
      </c>
      <c r="C4" s="12">
        <v>1111</v>
      </c>
      <c r="D4" s="13">
        <v>0.14460000000000001</v>
      </c>
      <c r="E4" s="13">
        <v>0.14460000000000001</v>
      </c>
      <c r="F4" s="12">
        <v>1112</v>
      </c>
      <c r="G4" s="13">
        <v>6.2E-2</v>
      </c>
      <c r="H4" s="13">
        <v>6.2E-2</v>
      </c>
      <c r="I4" s="14">
        <v>147000</v>
      </c>
      <c r="J4" s="14">
        <v>147000</v>
      </c>
      <c r="K4" s="12">
        <v>1112</v>
      </c>
      <c r="L4" s="13">
        <v>1.4499999999999999E-2</v>
      </c>
      <c r="M4" s="13">
        <v>1.4499999999999999E-2</v>
      </c>
      <c r="N4" s="12">
        <v>1114</v>
      </c>
      <c r="O4" s="13">
        <v>1.34E-2</v>
      </c>
      <c r="P4" s="13">
        <v>1.34E-2</v>
      </c>
      <c r="Q4" s="12">
        <v>1116</v>
      </c>
      <c r="R4" s="13">
        <v>1.12E-2</v>
      </c>
      <c r="S4" s="13">
        <v>1.12E-2</v>
      </c>
      <c r="T4" s="12">
        <v>1117</v>
      </c>
      <c r="U4" s="13">
        <v>6.1000000000000004E-3</v>
      </c>
      <c r="V4" s="13">
        <v>6.1000000000000004E-3</v>
      </c>
      <c r="W4" s="12">
        <v>1138</v>
      </c>
      <c r="X4" s="32">
        <v>20</v>
      </c>
      <c r="Y4" s="32">
        <v>20</v>
      </c>
    </row>
    <row r="5" spans="2:25" ht="29" x14ac:dyDescent="0.35">
      <c r="B5" s="10" t="s">
        <v>32</v>
      </c>
      <c r="C5" s="12">
        <v>1111</v>
      </c>
      <c r="D5" s="13">
        <v>0.246</v>
      </c>
      <c r="E5" s="13">
        <v>0.246</v>
      </c>
      <c r="F5" s="12">
        <v>1112</v>
      </c>
      <c r="G5" s="13">
        <v>6.2E-2</v>
      </c>
      <c r="H5" s="13">
        <v>6.2E-2</v>
      </c>
      <c r="I5" s="14">
        <v>147000</v>
      </c>
      <c r="J5" s="14">
        <v>147000</v>
      </c>
      <c r="K5" s="12">
        <v>1112</v>
      </c>
      <c r="L5" s="13">
        <v>1.4499999999999999E-2</v>
      </c>
      <c r="M5" s="13">
        <v>1.4499999999999999E-2</v>
      </c>
      <c r="N5" s="12">
        <v>1114</v>
      </c>
      <c r="O5" s="13">
        <v>1.34E-2</v>
      </c>
      <c r="P5" s="13">
        <v>1.34E-2</v>
      </c>
      <c r="Q5" s="12">
        <v>1116</v>
      </c>
      <c r="R5" s="13">
        <v>1.12E-2</v>
      </c>
      <c r="S5" s="13">
        <v>1.12E-2</v>
      </c>
      <c r="T5" s="12">
        <v>1117</v>
      </c>
      <c r="U5" s="13">
        <v>6.1000000000000004E-3</v>
      </c>
      <c r="V5" s="13">
        <v>6.1000000000000004E-3</v>
      </c>
      <c r="W5" s="12">
        <v>1138</v>
      </c>
      <c r="X5" s="32">
        <v>20</v>
      </c>
      <c r="Y5" s="32">
        <v>20</v>
      </c>
    </row>
    <row r="6" spans="2:25" x14ac:dyDescent="0.35">
      <c r="B6" s="10" t="s">
        <v>33</v>
      </c>
      <c r="C6" s="12">
        <v>1111</v>
      </c>
      <c r="D6" s="13">
        <v>0.29980000000000001</v>
      </c>
      <c r="E6" s="13">
        <v>0.29980000000000001</v>
      </c>
      <c r="F6" s="12">
        <v>1112</v>
      </c>
      <c r="G6" s="13">
        <v>6.2E-2</v>
      </c>
      <c r="H6" s="13">
        <v>6.2E-2</v>
      </c>
      <c r="I6" s="14">
        <v>147000</v>
      </c>
      <c r="J6" s="14">
        <v>147000</v>
      </c>
      <c r="K6" s="12">
        <v>1112</v>
      </c>
      <c r="L6" s="13">
        <v>1.4499999999999999E-2</v>
      </c>
      <c r="M6" s="13">
        <v>1.4499999999999999E-2</v>
      </c>
      <c r="N6" s="12">
        <v>1114</v>
      </c>
      <c r="O6" s="13">
        <v>1.34E-2</v>
      </c>
      <c r="P6" s="13">
        <v>1.34E-2</v>
      </c>
      <c r="Q6" s="12">
        <v>1116</v>
      </c>
      <c r="R6" s="13">
        <v>1.12E-2</v>
      </c>
      <c r="S6" s="13">
        <v>1.12E-2</v>
      </c>
      <c r="T6" s="12">
        <v>1117</v>
      </c>
      <c r="U6" s="13">
        <v>6.1000000000000004E-3</v>
      </c>
      <c r="V6" s="13">
        <v>6.1000000000000004E-3</v>
      </c>
      <c r="W6" s="12">
        <v>1138</v>
      </c>
      <c r="X6" s="32">
        <v>20</v>
      </c>
      <c r="Y6" s="32">
        <v>20</v>
      </c>
    </row>
    <row r="7" spans="2:25" x14ac:dyDescent="0.35">
      <c r="B7" s="10" t="s">
        <v>34</v>
      </c>
      <c r="C7" s="12">
        <v>1111</v>
      </c>
      <c r="D7" s="13">
        <v>0.30669999999999997</v>
      </c>
      <c r="E7" s="13">
        <v>0.30669999999999997</v>
      </c>
      <c r="F7" s="12">
        <v>1112</v>
      </c>
      <c r="G7" s="13">
        <v>6.2E-2</v>
      </c>
      <c r="H7" s="13">
        <v>6.2E-2</v>
      </c>
      <c r="I7" s="14">
        <v>147000</v>
      </c>
      <c r="J7" s="14">
        <v>147000</v>
      </c>
      <c r="K7" s="12">
        <v>1112</v>
      </c>
      <c r="L7" s="13">
        <v>1.4499999999999999E-2</v>
      </c>
      <c r="M7" s="13">
        <v>1.4499999999999999E-2</v>
      </c>
      <c r="N7" s="12">
        <v>1114</v>
      </c>
      <c r="O7" s="13">
        <v>1.34E-2</v>
      </c>
      <c r="P7" s="13">
        <v>1.34E-2</v>
      </c>
      <c r="Q7" s="12">
        <v>1116</v>
      </c>
      <c r="R7" s="13">
        <v>1.12E-2</v>
      </c>
      <c r="S7" s="13">
        <v>1.12E-2</v>
      </c>
      <c r="T7" s="12">
        <v>1117</v>
      </c>
      <c r="U7" s="13">
        <v>6.1000000000000004E-3</v>
      </c>
      <c r="V7" s="13">
        <v>6.1000000000000004E-3</v>
      </c>
      <c r="W7" s="12">
        <v>1138</v>
      </c>
      <c r="X7" s="32">
        <v>20</v>
      </c>
      <c r="Y7" s="32">
        <v>20</v>
      </c>
    </row>
    <row r="8" spans="2:25" ht="29" x14ac:dyDescent="0.35">
      <c r="B8" s="10" t="s">
        <v>35</v>
      </c>
      <c r="C8" s="12">
        <v>1118</v>
      </c>
      <c r="D8" s="13">
        <v>0.10400000000000001</v>
      </c>
      <c r="E8" s="13">
        <v>0.10400000000000001</v>
      </c>
      <c r="F8" s="12">
        <v>1112</v>
      </c>
      <c r="G8" s="13">
        <v>6.2E-2</v>
      </c>
      <c r="H8" s="13">
        <v>6.2E-2</v>
      </c>
      <c r="I8" s="14">
        <v>147000</v>
      </c>
      <c r="J8" s="14">
        <v>147000</v>
      </c>
      <c r="K8" s="12">
        <v>1112</v>
      </c>
      <c r="L8" s="13">
        <v>1.4499999999999999E-2</v>
      </c>
      <c r="M8" s="13">
        <v>1.4499999999999999E-2</v>
      </c>
      <c r="N8" s="12">
        <v>1114</v>
      </c>
      <c r="O8" s="13">
        <v>1.34E-2</v>
      </c>
      <c r="P8" s="13">
        <v>1.34E-2</v>
      </c>
      <c r="Q8" s="12">
        <v>1116</v>
      </c>
      <c r="R8" s="13">
        <v>1.12E-2</v>
      </c>
      <c r="S8" s="13">
        <v>1.12E-2</v>
      </c>
      <c r="T8" s="12">
        <v>1117</v>
      </c>
      <c r="U8" s="13">
        <v>6.1000000000000004E-3</v>
      </c>
      <c r="V8" s="13">
        <v>6.1000000000000004E-3</v>
      </c>
      <c r="W8" s="12">
        <v>1138</v>
      </c>
      <c r="X8" s="32">
        <v>20</v>
      </c>
      <c r="Y8" s="32">
        <v>20</v>
      </c>
    </row>
    <row r="9" spans="2:25" ht="29" x14ac:dyDescent="0.35">
      <c r="B9" s="10" t="s">
        <v>36</v>
      </c>
      <c r="C9" s="12">
        <v>1118</v>
      </c>
      <c r="D9" s="13">
        <v>8.5000000000000006E-2</v>
      </c>
      <c r="E9" s="13">
        <v>8.5000000000000006E-2</v>
      </c>
      <c r="F9" s="12">
        <v>1112</v>
      </c>
      <c r="G9" s="13">
        <v>6.2E-2</v>
      </c>
      <c r="H9" s="13">
        <v>6.2E-2</v>
      </c>
      <c r="I9" s="14">
        <v>147000</v>
      </c>
      <c r="J9" s="14">
        <v>147000</v>
      </c>
      <c r="K9" s="12">
        <v>1112</v>
      </c>
      <c r="L9" s="13">
        <v>1.4499999999999999E-2</v>
      </c>
      <c r="M9" s="13">
        <v>1.4499999999999999E-2</v>
      </c>
      <c r="N9" s="12">
        <v>1114</v>
      </c>
      <c r="O9" s="13">
        <v>1.34E-2</v>
      </c>
      <c r="P9" s="13">
        <v>1.34E-2</v>
      </c>
      <c r="Q9" s="12">
        <v>1116</v>
      </c>
      <c r="R9" s="13">
        <v>1.12E-2</v>
      </c>
      <c r="S9" s="13">
        <v>1.12E-2</v>
      </c>
      <c r="T9" s="12">
        <v>1117</v>
      </c>
      <c r="U9" s="13">
        <v>6.1000000000000004E-3</v>
      </c>
      <c r="V9" s="13">
        <v>6.1000000000000004E-3</v>
      </c>
      <c r="W9" s="12">
        <v>1138</v>
      </c>
      <c r="X9" s="32">
        <v>20</v>
      </c>
      <c r="Y9" s="32">
        <v>20</v>
      </c>
    </row>
    <row r="10" spans="2:25" x14ac:dyDescent="0.35">
      <c r="B10" s="10" t="s">
        <v>166</v>
      </c>
      <c r="C10" s="12">
        <v>1119</v>
      </c>
      <c r="D10" s="13">
        <v>0.10400000000000001</v>
      </c>
      <c r="E10" s="13">
        <v>0.10400000000000001</v>
      </c>
      <c r="F10" s="12">
        <v>1112</v>
      </c>
      <c r="G10" s="13">
        <v>6.2E-2</v>
      </c>
      <c r="H10" s="13">
        <v>6.2E-2</v>
      </c>
      <c r="I10" s="14">
        <v>147000</v>
      </c>
      <c r="J10" s="14">
        <v>147000</v>
      </c>
      <c r="K10" s="12">
        <v>1112</v>
      </c>
      <c r="L10" s="13">
        <v>1.4499999999999999E-2</v>
      </c>
      <c r="M10" s="13">
        <v>1.4499999999999999E-2</v>
      </c>
      <c r="N10" s="12">
        <v>1114</v>
      </c>
      <c r="O10" s="13">
        <v>1.34E-2</v>
      </c>
      <c r="P10" s="13">
        <v>1.34E-2</v>
      </c>
      <c r="Q10" s="12">
        <v>1116</v>
      </c>
      <c r="R10" s="13">
        <v>1.12E-2</v>
      </c>
      <c r="S10" s="13">
        <v>1.12E-2</v>
      </c>
      <c r="T10" s="12">
        <v>1117</v>
      </c>
      <c r="U10" s="13">
        <v>6.1000000000000004E-3</v>
      </c>
      <c r="V10" s="13">
        <v>6.1000000000000004E-3</v>
      </c>
      <c r="W10" s="12">
        <v>1138</v>
      </c>
      <c r="X10" s="32">
        <v>20</v>
      </c>
      <c r="Y10" s="32">
        <v>20</v>
      </c>
    </row>
    <row r="11" spans="2:25" x14ac:dyDescent="0.35">
      <c r="B11" s="10" t="s">
        <v>167</v>
      </c>
      <c r="C11" s="12">
        <v>1119</v>
      </c>
      <c r="D11" s="13">
        <v>8.5000000000000006E-2</v>
      </c>
      <c r="E11" s="13">
        <v>8.5000000000000006E-2</v>
      </c>
      <c r="F11" s="12">
        <v>1112</v>
      </c>
      <c r="G11" s="13">
        <v>6.2E-2</v>
      </c>
      <c r="H11" s="13">
        <v>6.2E-2</v>
      </c>
      <c r="I11" s="14">
        <v>147000</v>
      </c>
      <c r="J11" s="14">
        <v>147000</v>
      </c>
      <c r="K11" s="12">
        <v>1112</v>
      </c>
      <c r="L11" s="13">
        <v>1.4499999999999999E-2</v>
      </c>
      <c r="M11" s="13">
        <v>1.4499999999999999E-2</v>
      </c>
      <c r="N11" s="12">
        <v>1114</v>
      </c>
      <c r="O11" s="13">
        <v>1.34E-2</v>
      </c>
      <c r="P11" s="13">
        <v>1.34E-2</v>
      </c>
      <c r="Q11" s="12">
        <v>1116</v>
      </c>
      <c r="R11" s="13">
        <v>1.12E-2</v>
      </c>
      <c r="S11" s="13">
        <v>1.12E-2</v>
      </c>
      <c r="T11" s="12">
        <v>1117</v>
      </c>
      <c r="U11" s="13">
        <v>6.1000000000000004E-3</v>
      </c>
      <c r="V11" s="13">
        <v>6.1000000000000004E-3</v>
      </c>
      <c r="W11" s="12">
        <v>1138</v>
      </c>
      <c r="X11" s="32">
        <v>20</v>
      </c>
      <c r="Y11" s="32">
        <v>20</v>
      </c>
    </row>
    <row r="12" spans="2:25" x14ac:dyDescent="0.35">
      <c r="B12" s="11" t="s">
        <v>37</v>
      </c>
      <c r="C12" s="15">
        <v>1111</v>
      </c>
      <c r="D12" s="16">
        <v>0</v>
      </c>
      <c r="E12" s="16">
        <v>0</v>
      </c>
      <c r="F12" s="15">
        <v>1112</v>
      </c>
      <c r="G12" s="16">
        <v>6.2E-2</v>
      </c>
      <c r="H12" s="16">
        <v>6.2E-2</v>
      </c>
      <c r="I12" s="14">
        <v>147000</v>
      </c>
      <c r="J12" s="14">
        <v>147000</v>
      </c>
      <c r="K12" s="15">
        <v>1112</v>
      </c>
      <c r="L12" s="16">
        <v>1.4499999999999999E-2</v>
      </c>
      <c r="M12" s="16">
        <v>1.4499999999999999E-2</v>
      </c>
      <c r="N12" s="15">
        <v>1114</v>
      </c>
      <c r="O12" s="16">
        <v>0</v>
      </c>
      <c r="P12" s="16">
        <v>0</v>
      </c>
      <c r="Q12" s="15">
        <v>1116</v>
      </c>
      <c r="R12" s="16">
        <v>0</v>
      </c>
      <c r="S12" s="16">
        <v>0</v>
      </c>
      <c r="T12" s="15">
        <v>1117</v>
      </c>
      <c r="U12" s="16">
        <v>0</v>
      </c>
      <c r="V12" s="16">
        <v>0</v>
      </c>
      <c r="W12" s="12">
        <v>1138</v>
      </c>
      <c r="X12" s="32">
        <v>20</v>
      </c>
      <c r="Y12" s="32">
        <v>20</v>
      </c>
    </row>
  </sheetData>
  <sheetProtection sheet="1" objects="1" scenarios="1"/>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B1:G20"/>
  <sheetViews>
    <sheetView showGridLines="0" workbookViewId="0">
      <pane ySplit="3" topLeftCell="A4" activePane="bottomLeft" state="frozen"/>
      <selection pane="bottomLeft" activeCell="B1" sqref="B1"/>
    </sheetView>
  </sheetViews>
  <sheetFormatPr defaultRowHeight="14.5" x14ac:dyDescent="0.35"/>
  <cols>
    <col min="1" max="1" width="1.54296875" customWidth="1"/>
    <col min="2" max="2" width="25.1796875" customWidth="1"/>
    <col min="3" max="3" width="24.1796875" customWidth="1"/>
    <col min="4" max="4" width="20" customWidth="1"/>
    <col min="5" max="5" width="13.1796875" customWidth="1"/>
    <col min="6" max="7" width="15.7265625" bestFit="1" customWidth="1"/>
  </cols>
  <sheetData>
    <row r="1" spans="2:7" x14ac:dyDescent="0.35">
      <c r="B1" s="44" t="s">
        <v>148</v>
      </c>
    </row>
    <row r="2" spans="2:7" hidden="1" x14ac:dyDescent="0.35">
      <c r="B2" s="28">
        <v>1</v>
      </c>
      <c r="C2" s="28">
        <f>B2+1</f>
        <v>2</v>
      </c>
      <c r="D2" s="28">
        <f t="shared" ref="D2:G2" si="0">C2+1</f>
        <v>3</v>
      </c>
      <c r="E2" s="28">
        <f t="shared" si="0"/>
        <v>4</v>
      </c>
      <c r="F2" s="28">
        <f t="shared" si="0"/>
        <v>5</v>
      </c>
      <c r="G2" s="28">
        <f t="shared" si="0"/>
        <v>6</v>
      </c>
    </row>
    <row r="3" spans="2:7" ht="29" x14ac:dyDescent="0.35">
      <c r="B3" s="50" t="s">
        <v>69</v>
      </c>
      <c r="C3" s="51" t="s">
        <v>73</v>
      </c>
      <c r="D3" s="51" t="s">
        <v>59</v>
      </c>
      <c r="E3" s="51" t="s">
        <v>72</v>
      </c>
      <c r="F3" s="51" t="s">
        <v>70</v>
      </c>
      <c r="G3" s="52" t="s">
        <v>71</v>
      </c>
    </row>
    <row r="4" spans="2:7" x14ac:dyDescent="0.35">
      <c r="B4" s="18" t="s">
        <v>169</v>
      </c>
      <c r="C4" s="19" t="s">
        <v>60</v>
      </c>
      <c r="D4" s="19" t="s">
        <v>61</v>
      </c>
      <c r="E4" s="23">
        <v>1115</v>
      </c>
      <c r="F4" s="20">
        <v>8508</v>
      </c>
      <c r="G4" s="20">
        <v>8508</v>
      </c>
    </row>
    <row r="5" spans="2:7" x14ac:dyDescent="0.35">
      <c r="B5" s="19" t="s">
        <v>170</v>
      </c>
      <c r="C5" s="19" t="s">
        <v>60</v>
      </c>
      <c r="D5" s="19" t="s">
        <v>62</v>
      </c>
      <c r="E5" s="23">
        <v>1115</v>
      </c>
      <c r="F5" s="20">
        <v>15216</v>
      </c>
      <c r="G5" s="20">
        <v>15216</v>
      </c>
    </row>
    <row r="6" spans="2:7" x14ac:dyDescent="0.35">
      <c r="B6" s="19" t="s">
        <v>74</v>
      </c>
      <c r="C6" s="19" t="s">
        <v>60</v>
      </c>
      <c r="D6" s="19" t="s">
        <v>63</v>
      </c>
      <c r="E6" s="23">
        <v>1115</v>
      </c>
      <c r="F6" s="20">
        <v>22308</v>
      </c>
      <c r="G6" s="20">
        <v>22308</v>
      </c>
    </row>
    <row r="7" spans="2:7" ht="29" x14ac:dyDescent="0.35">
      <c r="B7" s="19" t="s">
        <v>171</v>
      </c>
      <c r="C7" s="19" t="s">
        <v>64</v>
      </c>
      <c r="D7" s="19" t="s">
        <v>61</v>
      </c>
      <c r="E7" s="23">
        <v>1115</v>
      </c>
      <c r="F7" s="20">
        <v>7224</v>
      </c>
      <c r="G7" s="20">
        <v>7224</v>
      </c>
    </row>
    <row r="8" spans="2:7" ht="29" x14ac:dyDescent="0.35">
      <c r="B8" s="19" t="s">
        <v>172</v>
      </c>
      <c r="C8" s="19" t="s">
        <v>64</v>
      </c>
      <c r="D8" s="19" t="s">
        <v>62</v>
      </c>
      <c r="E8" s="23">
        <v>1115</v>
      </c>
      <c r="F8" s="20">
        <v>13440</v>
      </c>
      <c r="G8" s="20">
        <v>13440</v>
      </c>
    </row>
    <row r="9" spans="2:7" ht="29" x14ac:dyDescent="0.35">
      <c r="B9" s="19" t="s">
        <v>173</v>
      </c>
      <c r="C9" s="19" t="s">
        <v>64</v>
      </c>
      <c r="D9" s="19" t="s">
        <v>63</v>
      </c>
      <c r="E9" s="23">
        <v>1115</v>
      </c>
      <c r="F9" s="20">
        <v>19644</v>
      </c>
      <c r="G9" s="20">
        <v>19644</v>
      </c>
    </row>
    <row r="10" spans="2:7" x14ac:dyDescent="0.35">
      <c r="B10" s="19" t="s">
        <v>174</v>
      </c>
      <c r="C10" s="19" t="s">
        <v>65</v>
      </c>
      <c r="D10" s="19" t="s">
        <v>61</v>
      </c>
      <c r="E10" s="23">
        <v>1115</v>
      </c>
      <c r="F10" s="20">
        <v>8340</v>
      </c>
      <c r="G10" s="20">
        <v>8340</v>
      </c>
    </row>
    <row r="11" spans="2:7" x14ac:dyDescent="0.35">
      <c r="B11" s="19" t="s">
        <v>175</v>
      </c>
      <c r="C11" s="19" t="s">
        <v>65</v>
      </c>
      <c r="D11" s="19" t="s">
        <v>62</v>
      </c>
      <c r="E11" s="23">
        <v>1115</v>
      </c>
      <c r="F11" s="20">
        <v>15216</v>
      </c>
      <c r="G11" s="20">
        <v>15216</v>
      </c>
    </row>
    <row r="12" spans="2:7" x14ac:dyDescent="0.35">
      <c r="B12" s="19" t="s">
        <v>176</v>
      </c>
      <c r="C12" s="19" t="s">
        <v>65</v>
      </c>
      <c r="D12" s="19" t="s">
        <v>63</v>
      </c>
      <c r="E12" s="23">
        <v>1115</v>
      </c>
      <c r="F12" s="20">
        <v>22272</v>
      </c>
      <c r="G12" s="20">
        <v>22272</v>
      </c>
    </row>
    <row r="13" spans="2:7" x14ac:dyDescent="0.35">
      <c r="B13" s="19" t="s">
        <v>177</v>
      </c>
      <c r="C13" s="19" t="s">
        <v>66</v>
      </c>
      <c r="D13" s="19" t="s">
        <v>61</v>
      </c>
      <c r="E13" s="23">
        <v>1115</v>
      </c>
      <c r="F13" s="20">
        <v>8100</v>
      </c>
      <c r="G13" s="20">
        <v>8100</v>
      </c>
    </row>
    <row r="14" spans="2:7" ht="29" x14ac:dyDescent="0.35">
      <c r="B14" s="19" t="s">
        <v>178</v>
      </c>
      <c r="C14" s="19" t="s">
        <v>66</v>
      </c>
      <c r="D14" s="19" t="s">
        <v>62</v>
      </c>
      <c r="E14" s="23">
        <v>1115</v>
      </c>
      <c r="F14" s="20">
        <v>14388</v>
      </c>
      <c r="G14" s="20">
        <v>14388</v>
      </c>
    </row>
    <row r="15" spans="2:7" x14ac:dyDescent="0.35">
      <c r="B15" s="19" t="s">
        <v>179</v>
      </c>
      <c r="C15" s="19" t="s">
        <v>66</v>
      </c>
      <c r="D15" s="19" t="s">
        <v>63</v>
      </c>
      <c r="E15" s="23">
        <v>1115</v>
      </c>
      <c r="F15" s="20">
        <v>22272</v>
      </c>
      <c r="G15" s="20">
        <v>22272</v>
      </c>
    </row>
    <row r="16" spans="2:7" ht="29" x14ac:dyDescent="0.35">
      <c r="B16" s="61" t="s">
        <v>180</v>
      </c>
      <c r="C16" s="62" t="s">
        <v>161</v>
      </c>
      <c r="D16" s="19" t="s">
        <v>61</v>
      </c>
      <c r="E16" s="23">
        <v>1115</v>
      </c>
      <c r="F16" s="20">
        <v>8460</v>
      </c>
      <c r="G16" s="20">
        <v>8460</v>
      </c>
    </row>
    <row r="17" spans="2:7" ht="29" x14ac:dyDescent="0.35">
      <c r="B17" s="61" t="s">
        <v>181</v>
      </c>
      <c r="C17" s="62" t="s">
        <v>161</v>
      </c>
      <c r="D17" s="19" t="s">
        <v>62</v>
      </c>
      <c r="E17" s="23">
        <v>1115</v>
      </c>
      <c r="F17" s="20">
        <v>15168</v>
      </c>
      <c r="G17" s="20">
        <v>15168</v>
      </c>
    </row>
    <row r="18" spans="2:7" ht="29" x14ac:dyDescent="0.35">
      <c r="B18" s="61" t="s">
        <v>182</v>
      </c>
      <c r="C18" s="62" t="s">
        <v>161</v>
      </c>
      <c r="D18" s="19" t="s">
        <v>63</v>
      </c>
      <c r="E18" s="23">
        <v>1115</v>
      </c>
      <c r="F18" s="20">
        <v>22006</v>
      </c>
      <c r="G18" s="20">
        <v>22006</v>
      </c>
    </row>
    <row r="19" spans="2:7" x14ac:dyDescent="0.35">
      <c r="B19" s="19" t="s">
        <v>67</v>
      </c>
      <c r="C19" s="19" t="s">
        <v>67</v>
      </c>
      <c r="D19" s="19" t="s">
        <v>67</v>
      </c>
      <c r="E19" s="23">
        <v>1115</v>
      </c>
      <c r="F19" s="20">
        <v>0</v>
      </c>
      <c r="G19" s="20">
        <v>0</v>
      </c>
    </row>
    <row r="20" spans="2:7" x14ac:dyDescent="0.35">
      <c r="B20" s="21" t="s">
        <v>68</v>
      </c>
      <c r="C20" s="21" t="s">
        <v>68</v>
      </c>
      <c r="D20" s="21" t="s">
        <v>68</v>
      </c>
      <c r="E20" s="24">
        <v>1115</v>
      </c>
      <c r="F20" s="22">
        <v>0</v>
      </c>
      <c r="G20" s="22">
        <v>0</v>
      </c>
    </row>
  </sheetData>
  <sheetProtection sheet="1" objects="1" scenarios="1"/>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1 b 6 2 9 5 b a - 6 0 f a - 4 7 8 f - 8 2 9 0 - 3 e c 0 3 5 f a e 7 9 6 "   x m l n s = " h t t p : / / s c h e m a s . m i c r o s o f t . c o m / D a t a M a s h u p " > A A A A A C M N A A B Q S w M E F A A C A A g A U V T / V N H d V o y m A A A A + A A A A B I A H A B D b 2 5 m a W c v U G F j a 2 F n Z S 5 4 b W w g o h g A K K A U A A A A A A A A A A A A A A A A A A A A A A A A A A A A h Y + 9 D o I w G E V f h X S n f y p R 8 l E G V 0 l M i M a 1 g Q q N U A w t 1 n d z 8 J F 8 B U k U d X O 8 J 2 c 4 9 3 G 7 Q 3 p t m + C i e q s 7 k y C G K Q q U K b p S m y p B g z u G S 5 Q K 2 M r i J C s V j L K x 8 d W W C a q d O 8 e E e O + x n + G u r w i n l J F D t s m L W r U S f W T 9 X w 6 1 s U 6 a Q i E B + 1 e M 4 D h i e M F W H M 8 j B m T C k G n z V f h Y j C m Q H w j r o X F D r 4 Q y 4 S 4 H M k 0 g 7 x f i C V B L A w Q U A A I A C A B R V P 9 U 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V T / V K 3 b 3 U A b C g A A b d 4 A A B M A H A B G b 3 J t d W x h c y 9 T Z W N 0 a W 9 u M S 5 t I K I Y A C i g F A A A A A A A A A A A A A A A A A A A A A A A A A A A A O 2 d W 0 / k N h T H 3 5 H 4 D l Z W q g Y 1 p T C t + t D t t m K 5 t E i 7 X c Q g V S u E V p m J g b S Z h O a y B S G + e x 3 n 5 m s u Q 4 Y k w 9 m X F b Z j + z i + / H / H M 3 N C v I g c 3 0 O z 9 P / 9 t 9 t b 2 1 v h r R V g G 1 3 M 3 T M / P L T c x U f L 8 d A 7 5 O J o e w u R f z M / D h a Y p B z f L 7 C 7 e x g H A f a i v / z g n 7 n v / z P Z e b z 8 0 1 r i d w Z f g 3 H 1 d H n o e x E p e m W m F b 0 x D m 8 t 7 y Z p 7 O E O G 6 T G C 2 v u 4 t 2 L w P L C a z 9 Y H v p u v P S S z H C S t m o + P h r H p J I A k a o d 2 v l D P / Y i 9 B l b A d o 3 T B S R 0 s i L l 3 M c P J m o q v R U K P 2 0 s 7 3 l e M q u s Q M z s 1 w r e D j 1 r n 3 l o P B W F 5 a e 4 6 X / l T y d m h S W x q Y Z W X J h p d j t 7 9 G 5 7 2 J 0 4 U Q u J t 2 u G Y M a o 4 0 Z d s k b z y x B s 3 j u z / 8 m C U z W O Y 6 c A C / J y 0 K z h z D C y y T v C F / j I K B G L O / Q m R V E z s K 5 s 7 z o t 7 L N A 8 + L L T e r m q n w D 2 y 5 0 S 0 6 c y 2 P 6 a D 1 g M 5 w 4 P h 2 K H d e z E t 7 7 i + c p H q 8 i A M n e i A 9 C Y l h w X 5 F H n 3 u I 7 a d B X l 9 3 A N i I i 3 J W M 6 W l Z N p 6 d 8 D P 7 5 D H 5 x r v m Y 5 m a k b 5 4 N x S M b S U T W j K U H r O H J C a + 6 4 o v F y 8 l R + Z R + t a H F b P K H M o k 9 l r Z 9 6 Y U y W 4 o K 3 T Z d J n 3 y P P X y d 9 / j C j 8 j 7 y B 5 T 5 t B n 0 j + y y f g t y g q G + Y P 6 b P r 0 S e y 6 Z F 0 s 6 b I 4 i J M 5 5 o e q 6 c B P c y H z 3 I q w b h 5 l e e r 5 Z 9 1 p p x / N 4 m c f 1 4 c i l W 1 c T B T n J F c D k 8 7 W I S e L c 5 W r h U l n a 5 G T d X N Y 1 S m + g N w 7 Z b 4 4 w b l 6 m X S 2 O j l Z O / H 5 6 h Q F k g 2 H 2 X i q V o p c V L 1 y u D a l 3 D P y m p x 4 q V 1 a Z f 7 U e N p h D h M / s H G g P k 5 o V n 6 e y A c P O V t O n K 8 Y H T k 3 Z D X O c P D V I Q 0 d B N h C k 0 9 3 y X F h u T t 0 Y Z W l T m L P R k c 4 s h x X K C Q e I a Q Z G z M Z 3 P 7 M J Q k G e U Q y K M 1 J M l h r R M s T R d D M o L P A v w m s p U F l Q S P r k p y 0 u N 7 O 4 v 2 y 5 V i z y X / o y H d J e k i O 1 X 9 V 5 a Z p u S l f j h m f E 8 e N q N X n / n / M 6 K R n a 5 I 2 k c f Q R N g i E / W y 6 O E V + u V X o n X I d m k R g 4 V 0 w y h b o y t f a o y m T s S + J M b k A 5 u P m D Q s j 9 I g Z J 3 7 4 I T R 7 i x e T i 6 F A l c 7 s p I T B 0 h R x 7 S q D l 7 f c U Z y + o 7 u 4 8 U 2 D h r v x T V e / d Y B i m 6 D F Z 1 2 r 2 0 s 9 U D N g Z o D N b e C m m u D T I 3 Q e 1 Q a r 9 J 6 Q e d V D I Z a 8 F U 4 J 0 D 5 D U P 5 F b s 1 a L 5 h a r 5 V v X + g A F + b A h y C s w + E I A j B k Q r B G s S p R u 4 x a T 6 1 o Y L Y U 9 q t V H l K / w P I u 2 H I O 2 b / B I G 3 W Q K v u T M Q x B 2 I u 2 H 4 / k D a g b T r Q d o 1 g I 4 6 R h 6 T w N O Z K 0 g 8 j f V K k a d x G 4 D M G 4 b M o x l 0 E w S V 9 1 p V X j u H H 6 g 8 U H n D v u E F l Q c q r 5 X K a 0 A O d f g 7 J p W n M 1 d Q e R r r l S p P 4 x E A l T c M l f d G f S Y b I P p A 9 K 3 h l h f k H c i 7 0 d z b g q r b U F W 3 i s Z v R 7 J j E n 2 1 o 6 H 0 8 V U N T o W 7 r 4 r 9 Q R M O Q x M y m x O o Q F C B 3 a v A T h y F o A 1 B G 2 7 e x S + I x K G I x A a K v g 5 h x 6 Q C d e Y K 4 k 9 j v V L x a a g e Z N 4 w Z N 4 b f v W D y w / E 3 m D F X i u 3 I Y g 8 E H m D F n k d e w h B 2 7 X W d q t I 6 B q 6 H J X Y q 7 N f V H 3 6 4 V A r P z 2 B g / o b h v p L F 2 2 5 Z k H 8 g f j b B P G 3 m l 8 Q h B 8 I v / E J v z 6 8 f q P X f i 2 1 b j N 2 H J P 4 q x 4 A Q f l V j o d S + 1 U C N q i / Y a g / s v D n j o f t I y u y T v z g 7 P 2 X i 9 m X m 8 C x 1 T q Q j k 3 2 z O S x / O V m U / i V P 7 P 4 7 R e T k V 1 m + V 0 S U / u B Q 5 O 5 d j Y l 3 6 Q p 6 l V m 3 h z Y d l I s D i N / W b 5 J k p p O k l y H E j F 2 v 3 B j e s j S M X W u k f R G y O N 7 6 c w R x 5 n m R L f Y K + t B 2 A 0 x M k 6 9 9 M 9 2 M 5 n r d d a j y W V W d d J a W W 9 Z 8 c w P I r l a k i h P 2 U d 2 y n 5 K N p r d g 3 C B P d v x b t J d I 5 3 F q i x 2 Q x D z u Z 2 u E Q f w 3 U 5 4 I B u / 1 T Z N 8 W x Q r T v j 5 D O a 7 k 1 / k H c n e X 1 l Z X 8 U 9 y V 2 H Y n d Y 5 d S I t F y O k m W U 4 8 k B S w E L P S 6 P i P B w R I A E g B S / 4 C 0 F t d 5 M 2 0 s H I 2 5 q M i d C F R V f D 6 e s Y p C e G h f f 4 i L + q L 0 T X S D e f s v 9 Z P q z / A 3 j g n z m v 7 U e s 1 w J O I q z 2 R 0 V I 1 X N p F Z w l N P T d l L Z r z G 9 M U 3 q e Q v r o i O w G r r m V b X o 5 8 n + / q J w o 2 K q b G o U L a K d 6 L q e a F u p b d R o W / 3 N Y F 6 v m R T b o 0 K d + g 6 F R Q o K F B Q o K B A X 5 0 C P b A T x R E u A o f K D Z W j T S V B D f a Z 7 C C 9 w P f R 7 r F n T y 4 1 D o s r k x b 5 g L 2 b 6 F Z f a u e 7 n 3 b 4 D m Y n p r p z o g W i u D E Y v 6 A k m V P X 3 2 W F W L p K 3 Y F 7 Y o + m 1 T 3 K u y y K p u f 1 Z i r 3 p r n S Z / t d H s k q r 9 L z r u 7 X A R A 1 H r K X 4 A t h j j V z b Y k z U Z g M 3 Y F H z Q C p M 0 T + q E c W 8 j x b q C X B Z D l d x o x q E i 9 q T N d R 2 h e o H n 9 h Y L n R E + a s d J m l B q k s s + Y S S w 1 P l c 8 q t m Q N w t X i W w 2 6 V W B b 3 a W S i G t E J y Y B T r P 2 s n l m c J D F V a m P l L U C Z D U 4 m 4 t L M M V 5 L M p I Y w 2 H a t f H o v 5 g a 3 y u w e f O q g 4 k I N Z N J V a I C w b k + p r I 9 Z k f P X t B o q j y H o l U s a I j E j h D z x n d x y 1 r F b M M 6 A P o o x v 6 y E / 8 h v y R n 6 I 9 k E f e N C A H I A e E p Q M A G d F X X 4 B D g E M 2 k 0 P U A C 4 c u c 3 9 Q 4 A c W u T o J G x e s 5 B 5 Q B d A F 7 3 Q R X m u 9 c A X Z e M / I w N 9 g y 5 1 Q v k K A A Q A B M I m A n y M A z 6 e f z U C 6 A H o M T z 0 0 D G z c N y 2 8 / g A g G g B p L O w j k 1 D O g K G A I b 0 g i H F T x D 0 Q C H l y Q j 3 H I A Z g / s S E W A G Y M Y A P 4 E F 4 N A T O L R D v D F i h o 5 s h e O 2 n b c G M E O L G Z 3 F F W 0 a U x Q w A z C j x 9 s O n O 6 v q U 7 q 7 d o j P / l S e Z j + z B r w B / D H 0 P g D Q s g C a W z A d z 0 A J 7 Q 4 8 S x S G y N g 1 L K r 8 k L j e S 4 Y 4 I + a a 4 4 1 h b h d I b w t 4 A n g S S 9 4 U h 4 6 P V B J 2 T h g C G D I y D E E Y h g D n I w I T i C G 8 Z o p Z 4 y U o i V W / r h t 5 3 E B D N F i S G c x l p v G V w b O A M 7 o h z O y P T n Z k v s g D f l I A O Q A 5 A D k g E j a g B q b h B o d X 7 Q A Y X R N G P W c x 6 P G S h 4 R Q A 4 9 c q w l 0 n e b K N / A I M A g v T C I E D G y B w w 5 X t 6 5 / k N 5 k h V 9 A R g B G A E Y g c j u A C I A I o O 5 C 9 l 0 F q l G M + G I X d 3 z A T C i h Z G 1 R J 5 v F 3 U e a A R o p B c a I Y h B 9 u S 5 4 2 E 7 I 5 F Q j S K 0 F 1 n R y a M U f N F U h w s x x V / x N e U f 3 j K l L 8 H n h V T f V z H l D 4 u Z q n s d U w N a K x 0 R R R x I 7 e T P 3 k E H i 0 D Y R o R 9 o t V O z g a 4 L 7 c R k q j d v H X 2 f U r K 7 h 6 E C + z Z j n d D 5 3 t m c p q V W M D k a Y d B V R E / M q o S 7 G C J + a 2 W D j s i C S 3 d L 9 z Y L h Z P E t S M 3 W D e 7 a W b J 7 t x l G n s d s C W 5 F J p R L S i n T T 6 m X H q p X + 2 2 / I 5 6 4 o o y l n V N A Z b U e 8 K j C z F U c 5 n d N 5 3 M T Q r X + / b / w F Q S w E C L Q A U A A I A C A B R V P 9 U 0 d 1 W j K Y A A A D 4 A A A A E g A A A A A A A A A A A A A A A A A A A A A A Q 2 9 u Z m l n L 1 B h Y 2 t h Z 2 U u e G 1 s U E s B A i 0 A F A A C A A g A U V T / V A / K 6 a u k A A A A 6 Q A A A B M A A A A A A A A A A A A A A A A A 8 g A A A F t D b 2 5 0 Z W 5 0 X 1 R 5 c G V z X S 5 4 b W x Q S w E C L Q A U A A I A C A B R V P 9 U r d v d Q B s K A A B t 3 g A A E w A A A A A A A A A A A A A A A A D j A Q A A R m 9 y b X V s Y X M v U 2 V j d G l v b j E u b V B L B Q Y A A A A A A w A D A M I A A A B L D A 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X 7 A A A A A A A A L X s 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R W 5 0 c n k g V H l w Z T 0 i U X V l c n l H c m 9 1 c H M i I F Z h b H V l P S J z Q W d B Q U F B Q U F B Q U R 3 S 3 M w S G t C d 0 R T Y V V D S H l 2 U W R 2 a 0 l G b E J D S U Z S d m R H R n N J R k 5 s Y 2 5 a c F k y V n p J R W R 5 Y V d R Q U F B Q U F B Q U F B Q U F B Q V Z B Q 1 M x N V Z p N U V D R T R M d j V v Q l l l Z l F k R V p Y U m h h V 3 h 6 Q U F B Q k F B Q U E i I C 8 + P C 9 T d G F i b G V F b n R y a W V z P j w v S X R l b T 4 8 S X R l b T 4 8 S X R l b U x v Y 2 F 0 a W 9 u P j x J d G V t V H l w Z T 5 G b 3 J t d W x h P C 9 J d G V t V H l w Z T 4 8 S X R l b V B h d G g + U 2 V j d G l v b j E v V G J s U G 9 z Q 2 F s Y 0 1 h a W 4 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x L T A 4 L T E 4 V D I w O j I 1 O j A x L j I 1 M D M w N j Z a I i A v P j x F b n R y e S B U e X B l P S J G a W x s U 3 R h d H V z I i B W Y W x 1 Z T 0 i c 0 N v b X B s Z X R l I i A v P j w v U 3 R h Y m x l R W 5 0 c m l l c z 4 8 L 0 l 0 Z W 0 + P E l 0 Z W 0 + P E l 0 Z W 1 M b 2 N h d G l v b j 4 8 S X R l b V R 5 c G U + R m 9 y b X V s Y T w v S X R l b V R 5 c G U + P E l 0 Z W 1 Q Y X R o P l N l Y 3 R p b 2 4 x L 1 R i b F B v c 0 N h b G N N Y W l u L 1 N v d X J j Z T w v S X R l b V B h d G g + P C 9 J d G V t T G 9 j Y X R p b 2 4 + P F N 0 Y W J s Z U V u d H J p Z X M g L z 4 8 L 0 l 0 Z W 0 + P E l 0 Z W 0 + P E l 0 Z W 1 M b 2 N h d G l v b j 4 8 S X R l b V R 5 c G U + R m 9 y b X V s Y T w v S X R l b V R 5 c G U + P E l 0 Z W 1 Q Y X R o P l N l Y 3 R p b 2 4 x L 1 N h b G F y e U l u Z m 8 8 L 0 l 0 Z W 1 Q Y X R o P j w v S X R l b U x v Y 2 F 0 a W 9 u P j x T d G F i b G V F b n R y a W V z 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T m F t Z V V w Z G F 0 Z W R B Z n R l c k Z p b G w i I F Z h b H V l P S J s M S I g L z 4 8 R W 5 0 c n k g V H l w Z T 0 i U m V z d W x 0 V H l w Z S I g V m F s d W U 9 I n N U Y W J s Z S I g L z 4 8 R W 5 0 c n k g V H l w Z T 0 i Q n V m Z m V y T m V 4 d F J l Z n J l c 2 g i I F Z h b H V l P S J s M S I g L z 4 8 R W 5 0 c n k g V H l w Z T 0 i R m l s b G V k Q 2 9 t c G x l d G V S Z X N 1 b H R U b 1 d v c m t z a G V l d C I g V m F s d W U 9 I m w w I i A v P j x F b n R y e S B U e X B l P S J G a W x s U 3 R h d H V z I i B W Y W x 1 Z T 0 i c 0 N v b X B s Z X R l I i A v P j x F b n R y e S B U e X B l P S J G a W x s T G F z d F V w Z G F 0 Z W Q i I F Z h b H V l P S J k M j A y M S 0 w O C 0 x O F Q x O D o z N T o 0 M C 4 z N j c 5 M D A z W i I g L z 4 8 R W 5 0 c n k g V H l w Z T 0 i R m l s b E V y c m 9 y Q 2 9 k Z S I g V m F s d W U 9 I n N V b m t u b 3 d u I i A v P j x F b n R y e S B U e X B l P S J B Z G R l Z F R v R G F 0 Y U 1 v Z G V s I i B W Y W x 1 Z T 0 i b D A i I C 8 + P E V u d H J 5 I F R 5 c G U 9 I l F 1 Z X J 5 R 3 J v d X B J R C I g V m F s d W U 9 I n M w N 2 N k M m F m M C 0 x Y z k w L T Q 5 M D M t Y T U w M i 0 x Z j J i Z D A 3 N m Y 5 M D g i I C 8 + P C 9 T d G F i b G V F b n R y a W V z P j w v S X R l b T 4 8 S X R l b T 4 8 S X R l b U x v Y 2 F 0 a W 9 u P j x J d G V t V H l w Z T 5 G b 3 J t d W x h P C 9 J d G V t V H l w Z T 4 8 S X R l b V B h d G g + U 2 V j d G l v b j E v U 2 F s Y X J 5 S W 5 m b y 9 T b 3 V y Y 2 U 8 L 0 l 0 Z W 1 Q Y X R o P j w v S X R l b U x v Y 2 F 0 a W 9 u P j x T d G F i b G V F b n R y a W V z I C 8 + P C 9 J d G V t P j x J d G V t P j x J d G V t T G 9 j Y X R p b 2 4 + P E l 0 Z W 1 U e X B l P k Z v c m 1 1 b G E 8 L 0 l 0 Z W 1 U e X B l P j x J d G V t U G F 0 a D 5 T Z W N 0 a W 9 u M S 9 T Y W x h c n l J b m Z v L 1 J l b W 9 2 Z W Q l M j B D b 2 x 1 b W 5 z P C 9 J d G V t U G F 0 a D 4 8 L 0 l 0 Z W 1 M b 2 N h d G l v b j 4 8 U 3 R h Y m x l R W 5 0 c m l l c y A v P j w v S X R l b T 4 8 S X R l b T 4 8 S X R l b U x v Y 2 F 0 a W 9 u P j x J d G V t V H l w Z T 5 G b 3 J t d W x h P C 9 J d G V t V H l w Z T 4 8 S X R l b V B h d G g + U 2 V j d G l v b j E v U 2 F s Y X J 5 S W 5 m b y 9 S Z W 9 y Z G V y Z W Q l M j B D b 2 x 1 b W 5 z P C 9 J d G V t U G F 0 a D 4 8 L 0 l 0 Z W 1 M b 2 N h d G l v b j 4 8 U 3 R h Y m x l R W 5 0 c m l l c y A v P j w v S X R l b T 4 8 S X R l b T 4 8 S X R l b U x v Y 2 F 0 a W 9 u P j x J d G V t V H l w Z T 5 G b 3 J t d W x h P C 9 J d G V t V H l w Z T 4 8 S X R l b V B h d G g + U 2 V j d G l v b j E v U 2 F s Y X J 5 S W 5 m b y 9 S Z W 5 h b W V k J T I w Q 2 9 s d W 1 u c z w v S X R l b V B h d G g + P C 9 J d G V t T G 9 j Y X R p b 2 4 + P F N 0 Y W J s Z U V u d H J p Z X M g L z 4 8 L 0 l 0 Z W 0 + P E l 0 Z W 0 + P E l 0 Z W 1 M b 2 N h d G l v b j 4 8 S X R l b V R 5 c G U + R m 9 y b X V s Y T w v S X R l b V R 5 c G U + P E l 0 Z W 1 Q Y X R o P l N l Y 3 R p b 2 4 x L 1 N h b G F y e U l u Z m 8 v R m l s d G V y Z W Q l M j B S b 3 d z P C 9 J d G V t U G F 0 a D 4 8 L 0 l 0 Z W 1 M b 2 N h d G l v b j 4 8 U 3 R h Y m x l R W 5 0 c m l l c y A v P j w v S X R l b T 4 8 S X R l b T 4 8 S X R l b U x v Y 2 F 0 a W 9 u P j x J d G V t V H l w Z T 5 G b 3 J t d W x h P C 9 J d G V t V H l w Z T 4 8 S X R l b V B h d G g + U 2 V j d G l v b j E v U 2 F s Y X J 5 S W 5 m b y 9 H c m 9 1 c G V k J T I w U m 9 3 c z w v S X R l b V B h d G g + P C 9 J d G V t T G 9 j Y X R p b 2 4 + P F N 0 Y W J s Z U V u d H J p Z X M g L z 4 8 L 0 l 0 Z W 0 + P E l 0 Z W 0 + P E l 0 Z W 1 M b 2 N h d G l v b j 4 8 S X R l b V R 5 c G U + R m 9 y b X V s Y T w v S X R l b V R 5 c G U + P E l 0 Z W 1 Q Y X R o P l N l Y 3 R p b 2 4 x L 1 N v Y 2 l h b F N l Y 3 V y a X R 5 P C 9 J d G V t U G F 0 a D 4 8 L 0 l 0 Z W 1 M b 2 N h d G l v b j 4 8 U 3 R h Y m x l R W 5 0 c m l l c 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5 h b W V V c G R h d G V k Q W Z 0 Z X J G a W x s I i B W Y W x 1 Z T 0 i b D E i I C 8 + P E V u d H J 5 I F R 5 c G U 9 I l J l c 3 V s d F R 5 c G U i I F Z h b H V l P S J z V G F i b G U i I C 8 + P E V u d H J 5 I F R 5 c G U 9 I k J 1 Z m Z l c k 5 l e H R S Z W Z y Z X N o I i B W Y W x 1 Z T 0 i b D E i I C 8 + P E V u d H J 5 I F R 5 c G U 9 I k Z p b G x l Z E N v b X B s Z X R l U m V z d W x 0 V G 9 X b 3 J r c 2 h l Z X Q i I F Z h b H V l P S J s M C I g L z 4 8 R W 5 0 c n k g V H l w Z T 0 i R m l s b F N 0 Y X R 1 c y I g V m F s d W U 9 I n N D b 2 1 w b G V 0 Z S I g L z 4 8 R W 5 0 c n k g V H l w Z T 0 i R m l s b E x h c 3 R V c G R h d G V k I i B W Y W x 1 Z T 0 i Z D I w M j E t M D g t M T h U M T g 6 M z U 6 N T I u O T Q x O D I 4 O V o i I C 8 + P E V u d H J 5 I F R 5 c G U 9 I k F k Z G V k V G 9 E Y X R h T W 9 k Z W w i I F Z h b H V l P S J s M C I g L z 4 8 R W 5 0 c n k g V H l w Z T 0 i R m l s b E V y c m 9 y Q 2 9 k Z S I g V m F s d W U 9 I n N V b m t u b 3 d u I i A v P j x F b n R y e S B U e X B l P S J R d W V y e U d y b 3 V w S U Q i I F Z h b H V l P S J z M D d j Z D J h Z j A t M W M 5 M C 0 0 O T A z L W E 1 M D I t M W Y y Y m Q w N z Z m O T A 4 I i A v P j w v U 3 R h Y m x l R W 5 0 c m l l c z 4 8 L 0 l 0 Z W 0 + P E l 0 Z W 0 + P E l 0 Z W 1 M b 2 N h d G l v b j 4 8 S X R l b V R 5 c G U + R m 9 y b X V s Y T w v S X R l b V R 5 c G U + P E l 0 Z W 1 Q Y X R o P l N l Y 3 R p b 2 4 x L 1 N v Y 2 l h b F N l Y 3 V y a X R 5 L 1 N v d X J j Z T w v S X R l b V B h d G g + P C 9 J d G V t T G 9 j Y X R p b 2 4 + P F N 0 Y W J s Z U V u d H J p Z X M g L z 4 8 L 0 l 0 Z W 0 + P E l 0 Z W 0 + P E l 0 Z W 1 M b 2 N h d G l v b j 4 8 S X R l b V R 5 c G U + R m 9 y b X V s Y T w v S X R l b V R 5 c G U + P E l 0 Z W 1 Q Y X R o P l N l Y 3 R p b 2 4 x L 1 N v Y 2 l h b F N l Y 3 V y a X R 5 L 1 J l b W 9 2 Z W Q l M j B D b 2 x 1 b W 5 z P C 9 J d G V t U G F 0 a D 4 8 L 0 l 0 Z W 1 M b 2 N h d G l v b j 4 8 U 3 R h Y m x l R W 5 0 c m l l c y A v P j w v S X R l b T 4 8 S X R l b T 4 8 S X R l b U x v Y 2 F 0 a W 9 u P j x J d G V t V H l w Z T 5 G b 3 J t d W x h P C 9 J d G V t V H l w Z T 4 8 S X R l b V B h d G g + U 2 V j d G l v b j E v U 2 9 j a W F s U 2 V j d X J p d H k v U m V v c m R l c m V k J T I w Q 2 9 s d W 1 u c z w v S X R l b V B h d G g + P C 9 J d G V t T G 9 j Y X R p b 2 4 + P F N 0 Y W J s Z U V u d H J p Z X M g L z 4 8 L 0 l 0 Z W 0 + P E l 0 Z W 0 + P E l 0 Z W 1 M b 2 N h d G l v b j 4 8 S X R l b V R 5 c G U + R m 9 y b X V s Y T w v S X R l b V R 5 c G U + P E l 0 Z W 1 Q Y X R o P l N l Y 3 R p b 2 4 x L 1 N v Y 2 l h b F N l Y 3 V y a X R 5 L 1 J l b m F t Z W Q l M j B D b 2 x 1 b W 5 z P C 9 J d G V t U G F 0 a D 4 8 L 0 l 0 Z W 1 M b 2 N h d G l v b j 4 8 U 3 R h Y m x l R W 5 0 c m l l c y A v P j w v S X R l b T 4 8 S X R l b T 4 8 S X R l b U x v Y 2 F 0 a W 9 u P j x J d G V t V H l w Z T 5 G b 3 J t d W x h P C 9 J d G V t V H l w Z T 4 8 S X R l b V B h d G g + U 2 V j d G l v b j E v U 2 9 j a W F s U 2 V j d X J p d H k v R m l s d G V y Z W Q l M j B S b 3 d z P C 9 J d G V t U G F 0 a D 4 8 L 0 l 0 Z W 1 M b 2 N h d G l v b j 4 8 U 3 R h Y m x l R W 5 0 c m l l c y A v P j w v S X R l b T 4 8 S X R l b T 4 8 S X R l b U x v Y 2 F 0 a W 9 u P j x J d G V t V H l w Z T 5 G b 3 J t d W x h P C 9 J d G V t V H l w Z T 4 8 S X R l b V B h d G g + U 2 V j d G l v b j E v U 2 9 j a W F s U 2 V j d X J p d H k v R 3 J v d X B l Z C U y M F J v d 3 M 8 L 0 l 0 Z W 1 Q Y X R o P j w v S X R l b U x v Y 2 F 0 a W 9 u P j x T d G F i b G V F b n R y a W V z I C 8 + P C 9 J d G V t P j x J d G V t P j x J d G V t T G 9 j Y X R p b 2 4 + P E l 0 Z W 1 U e X B l P k Z v c m 1 1 b G E 8 L 0 l 0 Z W 1 U e X B l P j x J d G V t U G F 0 a D 5 T Z W N 0 a W 9 u M S 9 N Z W R p Y 2 F y Z T w v S X R l b V B h d G g + P C 9 J d G V t T G 9 j Y X R p b 2 4 + P F N 0 Y W J s Z U V u d H J p Z X M + 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x I i A v P j x F b n R y e S B U e X B l P S J G a W x s Z W R D b 2 1 w b G V 0 Z V J l c 3 V s d F R v V 2 9 y a 3 N o Z W V 0 I i B W Y W x 1 Z T 0 i b D A i I C 8 + P E V u d H J 5 I F R 5 c G U 9 I k F k Z G V k V G 9 E Y X R h T W 9 k Z W w i I F Z h b H V l P S J s M C I g L z 4 8 R W 5 0 c n k g V H l w Z T 0 i R m l s b E V y c m 9 y Q 2 9 k Z S I g V m F s d W U 9 I n N V b m t u b 3 d u I i A v P j x F b n R y e S B U e X B l P S J G a W x s T G F z d F V w Z G F 0 Z W Q i I F Z h b H V l P S J k M j A y M S 0 w O C 0 x O F Q x O D o z N j o w M y 4 y N z M 1 O T I 1 W i I g L z 4 8 R W 5 0 c n k g V H l w Z T 0 i R m l s b F N 0 Y X R 1 c y I g V m F s d W U 9 I n N D b 2 1 w b G V 0 Z S I g L z 4 8 R W 5 0 c n k g V H l w Z T 0 i T G 9 h Z G V k V G 9 B b m F s e X N p c 1 N l c n Z p Y 2 V z I i B W Y W x 1 Z T 0 i b D A i I C 8 + P E V u d H J 5 I F R 5 c G U 9 I l F 1 Z X J 5 R 3 J v d X B J R C I g V m F s d W U 9 I n M w N 2 N k M m F m M C 0 x Y z k w L T Q 5 M D M t Y T U w M i 0 x Z j J i Z D A 3 N m Y 5 M D g i I C 8 + P C 9 T d G F i b G V F b n R y a W V z P j w v S X R l b T 4 8 S X R l b T 4 8 S X R l b U x v Y 2 F 0 a W 9 u P j x J d G V t V H l w Z T 5 G b 3 J t d W x h P C 9 J d G V t V H l w Z T 4 8 S X R l b V B h d G g + U 2 V j d G l v b j E v T W V k a W N h c m U v U 2 9 1 c m N l P C 9 J d G V t U G F 0 a D 4 8 L 0 l 0 Z W 1 M b 2 N h d G l v b j 4 8 U 3 R h Y m x l R W 5 0 c m l l c y A v P j w v S X R l b T 4 8 S X R l b T 4 8 S X R l b U x v Y 2 F 0 a W 9 u P j x J d G V t V H l w Z T 5 G b 3 J t d W x h P C 9 J d G V t V H l w Z T 4 8 S X R l b V B h d G g + U 2 V j d G l v b j E v T W V k a W N h c m U v U m V t b 3 Z l Z C U y M E N v b H V t b n M 8 L 0 l 0 Z W 1 Q Y X R o P j w v S X R l b U x v Y 2 F 0 a W 9 u P j x T d G F i b G V F b n R y a W V z I C 8 + P C 9 J d G V t P j x J d G V t P j x J d G V t T G 9 j Y X R p b 2 4 + P E l 0 Z W 1 U e X B l P k Z v c m 1 1 b G E 8 L 0 l 0 Z W 1 U e X B l P j x J d G V t U G F 0 a D 5 T Z W N 0 a W 9 u M S 9 N Z W R p Y 2 F y Z S 9 S Z W 9 y Z G V y Z W Q l M j B D b 2 x 1 b W 5 z P C 9 J d G V t U G F 0 a D 4 8 L 0 l 0 Z W 1 M b 2 N h d G l v b j 4 8 U 3 R h Y m x l R W 5 0 c m l l c y A v P j w v S X R l b T 4 8 S X R l b T 4 8 S X R l b U x v Y 2 F 0 a W 9 u P j x J d G V t V H l w Z T 5 G b 3 J t d W x h P C 9 J d G V t V H l w Z T 4 8 S X R l b V B h d G g + U 2 V j d G l v b j E v T W V k a W N h c m U v U m V u Y W 1 l Z C U y M E N v b H V t b n M 8 L 0 l 0 Z W 1 Q Y X R o P j w v S X R l b U x v Y 2 F 0 a W 9 u P j x T d G F i b G V F b n R y a W V z I C 8 + P C 9 J d G V t P j x J d G V t P j x J d G V t T G 9 j Y X R p b 2 4 + P E l 0 Z W 1 U e X B l P k Z v c m 1 1 b G E 8 L 0 l 0 Z W 1 U e X B l P j x J d G V t U G F 0 a D 5 T Z W N 0 a W 9 u M S 9 N Z W R p Y 2 F y Z S 9 G a W x 0 Z X J l Z C U y M F J v d 3 M 8 L 0 l 0 Z W 1 Q Y X R o P j w v S X R l b U x v Y 2 F 0 a W 9 u P j x T d G F i b G V F b n R y a W V z I C 8 + P C 9 J d G V t P j x J d G V t P j x J d G V t T G 9 j Y X R p b 2 4 + P E l 0 Z W 1 U e X B l P k Z v c m 1 1 b G E 8 L 0 l 0 Z W 1 U e X B l P j x J d G V t U G F 0 a D 5 T Z W N 0 a W 9 u M S 9 N Z W R p Y 2 F y Z S 9 H c m 9 1 c G V k J T I w U m 9 3 c z w v S X R l b V B h d G g + P C 9 J d G V t T G 9 j Y X R p b 2 4 + P F N 0 Y W J s Z U V u d H J p Z X M g L z 4 8 L 0 l 0 Z W 0 + P E l 0 Z W 0 + P E l 0 Z W 1 M b 2 N h d G l v b j 4 8 S X R l b V R 5 c G U + R m 9 y b X V s Y T w v S X R l b V R 5 c G U + P E l 0 Z W 1 Q Y X R o P l N l Y 3 R p b 2 4 x L 1 J l d G l y Z W 1 l b n Q 8 L 0 l 0 Z W 1 Q Y X R o P j w v S X R l b U x v Y 2 F 0 a W 9 u P j x T d G F i b G V F b n R y a W V z 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T m F t Z V V w Z G F 0 Z W R B Z n R l c k Z p b G w i I F Z h b H V l P S J s M S 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E t M D g t M T h U M T g 6 M z k 6 N D Y u N D U 4 M j k x N F o i I C 8 + P E V u d H J 5 I F R 5 c G U 9 I k Z p b G x T d G F 0 d X M i I F Z h b H V l P S J z Q 2 9 t c G x l d G U i I C 8 + P E V u d H J 5 I F R 5 c G U 9 I l F 1 Z X J 5 R 3 J v d X B J R C I g V m F s d W U 9 I n M w N 2 N k M m F m M C 0 x Y z k w L T Q 5 M D M t Y T U w M i 0 x Z j J i Z D A 3 N m Y 5 M D g i I C 8 + P C 9 T d G F i b G V F b n R y a W V z P j w v S X R l b T 4 8 S X R l b T 4 8 S X R l b U x v Y 2 F 0 a W 9 u P j x J d G V t V H l w Z T 5 G b 3 J t d W x h P C 9 J d G V t V H l w Z T 4 8 S X R l b V B h d G g + U 2 V j d G l v b j E v U m V 0 a X J l b W V u d C 9 T b 3 V y Y 2 U 8 L 0 l 0 Z W 1 Q Y X R o P j w v S X R l b U x v Y 2 F 0 a W 9 u P j x T d G F i b G V F b n R y a W V z I C 8 + P C 9 J d G V t P j x J d G V t P j x J d G V t T G 9 j Y X R p b 2 4 + P E l 0 Z W 1 U e X B l P k Z v c m 1 1 b G E 8 L 0 l 0 Z W 1 U e X B l P j x J d G V t U G F 0 a D 5 T Z W N 0 a W 9 u M S 9 S Z X R p c m V t Z W 5 0 L 1 J l b W 9 2 Z W Q l M j B D b 2 x 1 b W 5 z P C 9 J d G V t U G F 0 a D 4 8 L 0 l 0 Z W 1 M b 2 N h d G l v b j 4 8 U 3 R h Y m x l R W 5 0 c m l l c y A v P j w v S X R l b T 4 8 S X R l b T 4 8 S X R l b U x v Y 2 F 0 a W 9 u P j x J d G V t V H l w Z T 5 G b 3 J t d W x h P C 9 J d G V t V H l w Z T 4 8 S X R l b V B h d G g + U 2 V j d G l v b j E v U m V 0 a X J l b W V u d C 9 S Z W 9 y Z G V y Z W Q l M j B D b 2 x 1 b W 5 z P C 9 J d G V t U G F 0 a D 4 8 L 0 l 0 Z W 1 M b 2 N h d G l v b j 4 8 U 3 R h Y m x l R W 5 0 c m l l c y A v P j w v S X R l b T 4 8 S X R l b T 4 8 S X R l b U x v Y 2 F 0 a W 9 u P j x J d G V t V H l w Z T 5 G b 3 J t d W x h P C 9 J d G V t V H l w Z T 4 8 S X R l b V B h d G g + U 2 V j d G l v b j E v U m V 0 a X J l b W V u d C 9 S Z W 5 h b W V k J T I w Q 2 9 s d W 1 u c z w v S X R l b V B h d G g + P C 9 J d G V t T G 9 j Y X R p b 2 4 + P F N 0 Y W J s Z U V u d H J p Z X M g L z 4 8 L 0 l 0 Z W 0 + P E l 0 Z W 0 + P E l 0 Z W 1 M b 2 N h d G l v b j 4 8 S X R l b V R 5 c G U + R m 9 y b X V s Y T w v S X R l b V R 5 c G U + P E l 0 Z W 1 Q Y X R o P l N l Y 3 R p b 2 4 x L 1 J l d G l y Z W 1 l b n Q v R m l s d G V y Z W Q l M j B S b 3 d z P C 9 J d G V t U G F 0 a D 4 8 L 0 l 0 Z W 1 M b 2 N h d G l v b j 4 8 U 3 R h Y m x l R W 5 0 c m l l c y A v P j w v S X R l b T 4 8 S X R l b T 4 8 S X R l b U x v Y 2 F 0 a W 9 u P j x J d G V t V H l w Z T 5 G b 3 J t d W x h P C 9 J d G V t V H l w Z T 4 8 S X R l b V B h d G g + U 2 V j d G l v b j E v U m V 0 a X J l b W V u d C 9 H c m 9 1 c G V k J T I w U m 9 3 c z w v S X R l b V B h d G g + P C 9 J d G V t T G 9 j Y X R p b 2 4 + P F N 0 Y W J s Z U V u d H J p Z X M g L z 4 8 L 0 l 0 Z W 0 + P E l 0 Z W 0 + P E l 0 Z W 1 M b 2 N h d G l v b j 4 8 S X R l b V R 5 c G U + R m 9 y b X V s Y T w v S X R l b V R 5 c G U + P E l 0 Z W 1 Q Y X R o P l N l Y 3 R p b 2 4 x L 0 d y b 3 V w T G l m Z T w v S X R l b V B h d G g + P C 9 J d G V t T G 9 j Y X R p b 2 4 + P F N 0 Y W J s Z U V u d H J p Z X M + 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O Y W 1 l V X B k Y X R l Z E F m d G V y R m l s b C I g V m F s d W U 9 I m w x 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S 0 w O C 0 x O F Q x O D o 0 M z o x M C 4 1 N T U 0 M T k x W i I g L z 4 8 R W 5 0 c n k g V H l w Z T 0 i R m l s b F N 0 Y X R 1 c y I g V m F s d W U 9 I n N D b 2 1 w b G V 0 Z S I g L z 4 8 R W 5 0 c n k g V H l w Z T 0 i U X V l c n l H c m 9 1 c E l E I i B W Y W x 1 Z T 0 i c z A 3 Y 2 Q y Y W Y w L T F j O T A t N D k w M y 1 h N T A y L T F m M m J k M D c 2 Z j k w O C I g L z 4 8 L 1 N 0 Y W J s Z U V u d H J p Z X M + P C 9 J d G V t P j x J d G V t P j x J d G V t T G 9 j Y X R p b 2 4 + P E l 0 Z W 1 U e X B l P k Z v c m 1 1 b G E 8 L 0 l 0 Z W 1 U e X B l P j x J d G V t U G F 0 a D 5 T Z W N 0 a W 9 u M S 9 H c m 9 1 c E x p Z m U v U 2 9 1 c m N l P C 9 J d G V t U G F 0 a D 4 8 L 0 l 0 Z W 1 M b 2 N h d G l v b j 4 8 U 3 R h Y m x l R W 5 0 c m l l c y A v P j w v S X R l b T 4 8 S X R l b T 4 8 S X R l b U x v Y 2 F 0 a W 9 u P j x J d G V t V H l w Z T 5 G b 3 J t d W x h P C 9 J d G V t V H l w Z T 4 8 S X R l b V B h d G g + U 2 V j d G l v b j E v R 3 J v d X B M a W Z l L 1 J l b W 9 2 Z W Q l M j B D b 2 x 1 b W 5 z P C 9 J d G V t U G F 0 a D 4 8 L 0 l 0 Z W 1 M b 2 N h d G l v b j 4 8 U 3 R h Y m x l R W 5 0 c m l l c y A v P j w v S X R l b T 4 8 S X R l b T 4 8 S X R l b U x v Y 2 F 0 a W 9 u P j x J d G V t V H l w Z T 5 G b 3 J t d W x h P C 9 J d G V t V H l w Z T 4 8 S X R l b V B h d G g + U 2 V j d G l v b j E v R 3 J v d X B M a W Z l L 1 J l b 3 J k Z X J l Z C U y M E N v b H V t b n M 8 L 0 l 0 Z W 1 Q Y X R o P j w v S X R l b U x v Y 2 F 0 a W 9 u P j x T d G F i b G V F b n R y a W V z I C 8 + P C 9 J d G V t P j x J d G V t P j x J d G V t T G 9 j Y X R p b 2 4 + P E l 0 Z W 1 U e X B l P k Z v c m 1 1 b G E 8 L 0 l 0 Z W 1 U e X B l P j x J d G V t U G F 0 a D 5 T Z W N 0 a W 9 u M S 9 H c m 9 1 c E x p Z m U v U m V u Y W 1 l Z C U y M E N v b H V t b n M 8 L 0 l 0 Z W 1 Q Y X R o P j w v S X R l b U x v Y 2 F 0 a W 9 u P j x T d G F i b G V F b n R y a W V z I C 8 + P C 9 J d G V t P j x J d G V t P j x J d G V t T G 9 j Y X R p b 2 4 + P E l 0 Z W 1 U e X B l P k Z v c m 1 1 b G E 8 L 0 l 0 Z W 1 U e X B l P j x J d G V t U G F 0 a D 5 T Z W N 0 a W 9 u M S 9 H c m 9 1 c E x p Z m U v R m l s d G V y Z W Q l M j B S b 3 d z P C 9 J d G V t U G F 0 a D 4 8 L 0 l 0 Z W 1 M b 2 N h d G l v b j 4 8 U 3 R h Y m x l R W 5 0 c m l l c y A v P j w v S X R l b T 4 8 S X R l b T 4 8 S X R l b U x v Y 2 F 0 a W 9 u P j x J d G V t V H l w Z T 5 G b 3 J t d W x h P C 9 J d G V t V H l w Z T 4 8 S X R l b V B h d G g + U 2 V j d G l v b j E v R 3 J v d X B M a W Z l L 0 d y b 3 V w Z W Q l M j B S b 3 d z P C 9 J d G V t U G F 0 a D 4 8 L 0 l 0 Z W 1 M b 2 N h d G l v b j 4 8 U 3 R h Y m x l R W 5 0 c m l l c y A v P j w v S X R l b T 4 8 S X R l b T 4 8 S X R l b U x v Y 2 F 0 a W 9 u P j x J d G V t V H l w Z T 5 G b 3 J t d W x h P C 9 J d G V t V H l w Z T 4 8 S X R l b V B h d G g + U 2 V j d G l v b j E v U m V 0 a X J l Z S U y M E h l Y W x 0 a C U y M E N y Z W R p d D w v S X R l b V B h d G g + P C 9 J d G V t T G 9 j Y X R p b 2 4 + P F N 0 Y W J s Z U V u d H J p Z X M + 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O Y W 1 l V X B k Y X R l Z E F m d G V y R m l s b C I g V m F s d W U 9 I m w x 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S 0 w O C 0 x O F Q x O D o 0 O D o w M i 4 z N T I z M j k 0 W i I g L z 4 8 R W 5 0 c n k g V H l w Z T 0 i R m l s b F N 0 Y X R 1 c y I g V m F s d W U 9 I n N D b 2 1 w b G V 0 Z S I g L z 4 8 R W 5 0 c n k g V H l w Z T 0 i U X V l c n l H c m 9 1 c E l E I i B W Y W x 1 Z T 0 i c z A 3 Y 2 Q y Y W Y w L T F j O T A t N D k w M y 1 h N T A y L T F m M m J k M D c 2 Z j k w O C I g L z 4 8 L 1 N 0 Y W J s Z U V u d H J p Z X M + P C 9 J d G V t P j x J d G V t P j x J d G V t T G 9 j Y X R p b 2 4 + P E l 0 Z W 1 U e X B l P k Z v c m 1 1 b G E 8 L 0 l 0 Z W 1 U e X B l P j x J d G V t U G F 0 a D 5 T Z W N 0 a W 9 u M S 9 S Z X R p c m V l J T I w S G V h b H R o J T I w Q 3 J l Z G l 0 L 1 N v d X J j Z T w v S X R l b V B h d G g + P C 9 J d G V t T G 9 j Y X R p b 2 4 + P F N 0 Y W J s Z U V u d H J p Z X M g L z 4 8 L 0 l 0 Z W 0 + P E l 0 Z W 0 + P E l 0 Z W 1 M b 2 N h d G l v b j 4 8 S X R l b V R 5 c G U + R m 9 y b X V s Y T w v S X R l b V R 5 c G U + P E l 0 Z W 1 Q Y X R o P l N l Y 3 R p b 2 4 x L 1 J l d G l y Z W U l M j B I Z W F s d G g l M j B D c m V k a X Q v U m V t b 3 Z l Z C U y M E N v b H V t b n M 8 L 0 l 0 Z W 1 Q Y X R o P j w v S X R l b U x v Y 2 F 0 a W 9 u P j x T d G F i b G V F b n R y a W V z I C 8 + P C 9 J d G V t P j x J d G V t P j x J d G V t T G 9 j Y X R p b 2 4 + P E l 0 Z W 1 U e X B l P k Z v c m 1 1 b G E 8 L 0 l 0 Z W 1 U e X B l P j x J d G V t U G F 0 a D 5 T Z W N 0 a W 9 u M S 9 S Z X R p c m V l J T I w S G V h b H R o J T I w Q 3 J l Z G l 0 L 1 J l b 3 J k Z X J l Z C U y M E N v b H V t b n M 8 L 0 l 0 Z W 1 Q Y X R o P j w v S X R l b U x v Y 2 F 0 a W 9 u P j x T d G F i b G V F b n R y a W V z I C 8 + P C 9 J d G V t P j x J d G V t P j x J d G V t T G 9 j Y X R p b 2 4 + P E l 0 Z W 1 U e X B l P k Z v c m 1 1 b G E 8 L 0 l 0 Z W 1 U e X B l P j x J d G V t U G F 0 a D 5 T Z W N 0 a W 9 u M S 9 S Z X R p c m V l J T I w S G V h b H R o J T I w Q 3 J l Z G l 0 L 1 J l b m F t Z W Q l M j B D b 2 x 1 b W 5 z P C 9 J d G V t U G F 0 a D 4 8 L 0 l 0 Z W 1 M b 2 N h d G l v b j 4 8 U 3 R h Y m x l R W 5 0 c m l l c y A v P j w v S X R l b T 4 8 S X R l b T 4 8 S X R l b U x v Y 2 F 0 a W 9 u P j x J d G V t V H l w Z T 5 G b 3 J t d W x h P C 9 J d G V t V H l w Z T 4 8 S X R l b V B h d G g + U 2 V j d G l v b j E v U m V 0 a X J l Z S U y M E h l Y W x 0 a C U y M E N y Z W R p d C 9 G a W x 0 Z X J l Z C U y M F J v d 3 M 8 L 0 l 0 Z W 1 Q Y X R o P j w v S X R l b U x v Y 2 F 0 a W 9 u P j x T d G F i b G V F b n R y a W V z I C 8 + P C 9 J d G V t P j x J d G V t P j x J d G V t T G 9 j Y X R p b 2 4 + P E l 0 Z W 1 U e X B l P k Z v c m 1 1 b G E 8 L 0 l 0 Z W 1 U e X B l P j x J d G V t U G F 0 a D 5 T Z W N 0 a W 9 u M S 9 S Z X R p c m V l J T I w S G V h b H R o J T I w Q 3 J l Z G l 0 L 0 d y b 3 V w Z W Q l M j B S b 3 d z P C 9 J d G V t U G F 0 a D 4 8 L 0 l 0 Z W 1 M b 2 N h d G l v b j 4 8 U 3 R h Y m x l R W 5 0 c m l l c y A v P j w v S X R l b T 4 8 S X R l b T 4 8 S X R l b U x v Y 2 F 0 a W 9 u P j x J d G V t V H l w Z T 5 G b 3 J t d W x h P C 9 J d G V t V H l w Z T 4 8 S X R l b V B h d G g + U 2 V j d G l v b j E v R G l z Y W J p b G l 0 e T w v S X R l b V B h d G g + P C 9 J d G V t T G 9 j Y X R p b 2 4 + P F N 0 Y W J s Z U V u d H J p Z X M + 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O Y W 1 l V X B k Y X R l Z E F m d G V y R m l s b C I g V m F s d W U 9 I m w x 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S 0 w O C 0 x O F Q x O D o 1 M D o 1 M C 4 4 N z E 1 M j g 2 W i I g L z 4 8 R W 5 0 c n k g V H l w Z T 0 i R m l s b F N 0 Y X R 1 c y I g V m F s d W U 9 I n N D b 2 1 w b G V 0 Z S I g L z 4 8 R W 5 0 c n k g V H l w Z T 0 i U X V l c n l H c m 9 1 c E l E I i B W Y W x 1 Z T 0 i c z A 3 Y 2 Q y Y W Y w L T F j O T A t N D k w M y 1 h N T A y L T F m M m J k M D c 2 Z j k w O C I g L z 4 8 L 1 N 0 Y W J s Z U V u d H J p Z X M + P C 9 J d G V t P j x J d G V t P j x J d G V t T G 9 j Y X R p b 2 4 + P E l 0 Z W 1 U e X B l P k Z v c m 1 1 b G E 8 L 0 l 0 Z W 1 U e X B l P j x J d G V t U G F 0 a D 5 T Z W N 0 a W 9 u M S 9 E a X N h Y m l s a X R 5 L 1 N v d X J j Z T w v S X R l b V B h d G g + P C 9 J d G V t T G 9 j Y X R p b 2 4 + P F N 0 Y W J s Z U V u d H J p Z X M g L z 4 8 L 0 l 0 Z W 0 + P E l 0 Z W 0 + P E l 0 Z W 1 M b 2 N h d G l v b j 4 8 S X R l b V R 5 c G U + R m 9 y b X V s Y T w v S X R l b V R 5 c G U + P E l 0 Z W 1 Q Y X R o P l N l Y 3 R p b 2 4 x L 0 R p c 2 F i a W x p d H k v U m V t b 3 Z l Z C U y M E N v b H V t b n M 8 L 0 l 0 Z W 1 Q Y X R o P j w v S X R l b U x v Y 2 F 0 a W 9 u P j x T d G F i b G V F b n R y a W V z I C 8 + P C 9 J d G V t P j x J d G V t P j x J d G V t T G 9 j Y X R p b 2 4 + P E l 0 Z W 1 U e X B l P k Z v c m 1 1 b G E 8 L 0 l 0 Z W 1 U e X B l P j x J d G V t U G F 0 a D 5 T Z W N 0 a W 9 u M S 9 E a X N h Y m l s a X R 5 L 1 J l b 3 J k Z X J l Z C U y M E N v b H V t b n M 8 L 0 l 0 Z W 1 Q Y X R o P j w v S X R l b U x v Y 2 F 0 a W 9 u P j x T d G F i b G V F b n R y a W V z I C 8 + P C 9 J d G V t P j x J d G V t P j x J d G V t T G 9 j Y X R p b 2 4 + P E l 0 Z W 1 U e X B l P k Z v c m 1 1 b G E 8 L 0 l 0 Z W 1 U e X B l P j x J d G V t U G F 0 a D 5 T Z W N 0 a W 9 u M S 9 E a X N h Y m l s a X R 5 L 1 J l b m F t Z W Q l M j B D b 2 x 1 b W 5 z P C 9 J d G V t U G F 0 a D 4 8 L 0 l 0 Z W 1 M b 2 N h d G l v b j 4 8 U 3 R h Y m x l R W 5 0 c m l l c y A v P j w v S X R l b T 4 8 S X R l b T 4 8 S X R l b U x v Y 2 F 0 a W 9 u P j x J d G V t V H l w Z T 5 G b 3 J t d W x h P C 9 J d G V t V H l w Z T 4 8 S X R l b V B h d G g + U 2 V j d G l v b j E v R G l z Y W J p b G l 0 e S 9 G a W x 0 Z X J l Z C U y M F J v d 3 M 8 L 0 l 0 Z W 1 Q Y X R o P j w v S X R l b U x v Y 2 F 0 a W 9 u P j x T d G F i b G V F b n R y a W V z I C 8 + P C 9 J d G V t P j x J d G V t P j x J d G V t T G 9 j Y X R p b 2 4 + P E l 0 Z W 1 U e X B l P k Z v c m 1 1 b G E 8 L 0 l 0 Z W 1 U e X B l P j x J d G V t U G F 0 a D 5 T Z W N 0 a W 9 u M S 9 E a X N h Y m l s a X R 5 L 0 d y b 3 V w Z W Q l M j B S b 3 d z P C 9 J d G V t U G F 0 a D 4 8 L 0 l 0 Z W 1 M b 2 N h d G l v b j 4 8 U 3 R h Y m x l R W 5 0 c m l l c y A v P j w v S X R l b T 4 8 S X R l b T 4 8 S X R l b U x v Y 2 F 0 a W 9 u P j x J d G V t V H l w Z T 5 G b 3 J t d W x h P C 9 J d G V t V H l w Z T 4 8 S X R l b V B h d G g + U 2 V j d G l v b j E v R G V m Z X J y Z W Q l M j B D b 2 1 w P C 9 J d G V t U G F 0 a D 4 8 L 0 l 0 Z W 1 M b 2 N h d G l v b j 4 8 U 3 R h Y m x l R W 5 0 c m l l c 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E i I C 8 + P E V u d H J 5 I F R 5 c G U 9 I k Z p b G x l Z E N v b X B s Z X R l U m V z d W x 0 V G 9 X b 3 J r c 2 h l Z X Q i I F Z h b H V l P S J s M C I g L z 4 8 R W 5 0 c n k g V H l w Z T 0 i Q W R k Z W R U b 0 R h d G F N b 2 R l b C I g V m F s d W U 9 I m w w I i A v P j x F b n R y e S B U e X B l P S J G a W x s R X J y b 3 J D b 2 R l I i B W Y W x 1 Z T 0 i c 1 V u a 2 5 v d 2 4 i I C 8 + P E V u d H J 5 I F R 5 c G U 9 I k Z p b G x M Y X N 0 V X B k Y X R l Z C I g V m F s d W U 9 I m Q y M D I x L T A 4 L T E 4 V D E 4 O j U 1 O j M y L j E z M j k 0 N z F a I i A v P j x F b n R y e S B U e X B l P S J G a W x s U 3 R h d H V z I i B W Y W x 1 Z T 0 i c 0 N v b X B s Z X R l I i A v P j x F b n R y e S B U e X B l P S J R d W V y e U d y b 3 V w S U Q i I F Z h b H V l P S J z M D d j Z D J h Z j A t M W M 5 M C 0 0 O T A z L W E 1 M D I t M W Y y Y m Q w N z Z m O T A 4 I i A v P j w v U 3 R h Y m x l R W 5 0 c m l l c z 4 8 L 0 l 0 Z W 0 + P E l 0 Z W 0 + P E l 0 Z W 1 M b 2 N h d G l v b j 4 8 S X R l b V R 5 c G U + R m 9 y b X V s Y T w v S X R l b V R 5 c G U + P E l 0 Z W 1 Q Y X R o P l N l Y 3 R p b 2 4 x L 0 R l Z m V y c m V k J T I w Q 2 9 t c C 9 T b 3 V y Y 2 U 8 L 0 l 0 Z W 1 Q Y X R o P j w v S X R l b U x v Y 2 F 0 a W 9 u P j x T d G F i b G V F b n R y a W V z I C 8 + P C 9 J d G V t P j x J d G V t P j x J d G V t T G 9 j Y X R p b 2 4 + P E l 0 Z W 1 U e X B l P k Z v c m 1 1 b G E 8 L 0 l 0 Z W 1 U e X B l P j x J d G V t U G F 0 a D 5 T Z W N 0 a W 9 u M S 9 E Z W Z l c n J l Z C U y M E N v b X A v U m V t b 3 Z l Z C U y M E N v b H V t b n M 8 L 0 l 0 Z W 1 Q Y X R o P j w v S X R l b U x v Y 2 F 0 a W 9 u P j x T d G F i b G V F b n R y a W V z I C 8 + P C 9 J d G V t P j x J d G V t P j x J d G V t T G 9 j Y X R p b 2 4 + P E l 0 Z W 1 U e X B l P k Z v c m 1 1 b G E 8 L 0 l 0 Z W 1 U e X B l P j x J d G V t U G F 0 a D 5 T Z W N 0 a W 9 u M S 9 E Z W Z l c n J l Z C U y M E N v b X A v U m V v c m R l c m V k J T I w Q 2 9 s d W 1 u c z w v S X R l b V B h d G g + P C 9 J d G V t T G 9 j Y X R p b 2 4 + P F N 0 Y W J s Z U V u d H J p Z X M g L z 4 8 L 0 l 0 Z W 0 + P E l 0 Z W 0 + P E l 0 Z W 1 M b 2 N h d G l v b j 4 8 S X R l b V R 5 c G U + R m 9 y b X V s Y T w v S X R l b V R 5 c G U + P E l 0 Z W 1 Q Y X R o P l N l Y 3 R p b 2 4 x L 0 R l Z m V y c m V k J T I w Q 2 9 t c C 9 S Z W 5 h b W V k J T I w Q 2 9 s d W 1 u c z w v S X R l b V B h d G g + P C 9 J d G V t T G 9 j Y X R p b 2 4 + P F N 0 Y W J s Z U V u d H J p Z X M g L z 4 8 L 0 l 0 Z W 0 + P E l 0 Z W 0 + P E l 0 Z W 1 M b 2 N h d G l v b j 4 8 S X R l b V R 5 c G U + R m 9 y b X V s Y T w v S X R l b V R 5 c G U + P E l 0 Z W 1 Q Y X R o P l N l Y 3 R p b 2 4 x L 0 R l Z m V y c m V k J T I w Q 2 9 t c C 9 G a W x 0 Z X J l Z C U y M F J v d 3 M 8 L 0 l 0 Z W 1 Q Y X R o P j w v S X R l b U x v Y 2 F 0 a W 9 u P j x T d G F i b G V F b n R y a W V z I C 8 + P C 9 J d G V t P j x J d G V t P j x J d G V t T G 9 j Y X R p b 2 4 + P E l 0 Z W 1 U e X B l P k Z v c m 1 1 b G E 8 L 0 l 0 Z W 1 U e X B l P j x J d G V t U G F 0 a D 5 T Z W N 0 a W 9 u M S 9 E Z W Z l c n J l Z C U y M E N v b X A v R 3 J v d X B l Z C U y M F J v d 3 M 8 L 0 l 0 Z W 1 Q Y X R o P j w v S X R l b U x v Y 2 F 0 a W 9 u P j x T d G F i b G V F b n R y a W V z I C 8 + P C 9 J d G V t P j x J d G V t P j x J d G V t T G 9 j Y X R p b 2 4 + P E l 0 Z W 1 U e X B l P k Z v c m 1 1 b G E 8 L 0 l 0 Z W 1 U e X B l P j x J d G V t U G F 0 a D 5 T Z W N 0 a W 9 u M S 9 I Z W F s d G h J b n N 1 c m F u Y 2 U 8 L 0 l 0 Z W 1 Q Y X R o P j w v S X R l b U x v Y 2 F 0 a W 9 u P j x T d G F i b G V F b n R y a W V z P j x F b n R y e S B U e X B l P S J O Y X Z p Z 2 F 0 a W 9 u U 3 R l c E 5 h b W U i I F Z h b H V l P S J z T m F 2 a W d h d G l v b i I g L z 4 8 R W 5 0 c n k g V H l w Z T 0 i Q n V m Z m V y T m V 4 d F J l Z n J l c 2 g i I F Z h b H V l P S J s M S I g L z 4 8 R W 5 0 c n k g V H l w Z T 0 i U m V z d W x 0 V H l w Z S I g V m F s d W U 9 I n N U Y W J s Z S I g L z 4 8 R W 5 0 c n k g V H l w Z T 0 i T m F t Z V V w Z G F 0 Z W R B Z n R l c k Z p b G w i I F Z h b H V l P S J s M S I g L z 4 8 R W 5 0 c n k g V H l w Z T 0 i R m l s b E V u Y W J s Z W Q i I F Z h b H V l P S J s M C I g L z 4 8 R W 5 0 c n k g V H l w Z T 0 i R m l s b E 9 i a m V j d F R 5 c G U i I F Z h b H V l P S J z Q 2 9 u b m V j d G l v b k 9 u b H k i I C 8 + P E V u d H J 5 I F R 5 c G U 9 I k Z p b G x U b 0 R h d G F N b 2 R l b E V u Y W J s Z W Q i I F Z h b H V l P S J s M C I g L z 4 8 R W 5 0 c n k g V H l w Z T 0 i R m l s b G V k Q 2 9 t c G x l d G V S Z X N 1 b H R U b 1 d v c m t z a G V l d C I g V m F s d W U 9 I m w w I i A v P j x F b n R y e S B U e X B l P S J S Z W N v d m V y e V R h c m d l d F N o Z W V 0 I i B W Y W x 1 Z T 0 i c 1 N o Z W V 0 M S I g L z 4 8 R W 5 0 c n k g V H l w Z T 0 i U m V j b 3 Z l c n l U Y X J n Z X R D b 2 x 1 b W 4 i I F Z h b H V l P S J s M S I g L z 4 8 R W 5 0 c n k g V H l w Z T 0 i U m V j b 3 Z l c n l U Y X J n Z X R S b 3 c i I F Z h b H V l P S J s M S I g L z 4 8 R W 5 0 c n k g V H l w Z T 0 i U m V s Y X R p b 2 5 z a G l w S W 5 m b 0 N v b n R h a W 5 l c i I g V m F s d W U 9 I n N 7 J n F 1 b 3 Q 7 Y 2 9 s d W 1 u Q 2 9 1 b n Q m c X V v d D s 6 N j M s J n F 1 b 3 Q 7 a 2 V 5 Q 2 9 s d W 1 u T m F t Z X M m c X V v d D s 6 W 1 0 s J n F 1 b 3 Q 7 c X V l c n l S Z W x h d G l v b n N o a X B z J n F 1 b 3 Q 7 O l t d L C Z x d W 9 0 O 2 N v b H V t b k l k Z W 5 0 a X R p Z X M m c X V v d D s 6 W y Z x d W 9 0 O 1 N l Y 3 R p b 2 4 x L 1 R i b F B v c 0 N h b G N N Y W l u L 1 N v d X J j Z S 5 7 R W 5 0 Z X I g U G 9 z a X R p b 2 4 g L y B S b 2 x l I F R p d G x l L D B 9 J n F 1 b 3 Q 7 L C Z x d W 9 0 O 1 N l Y 3 R p b 2 4 x L 1 R i b F B v c 0 N h b G N N Y W l u L 1 N v d X J j Z S 5 7 R W 5 0 Z X I g U G 9 z a X R p b 2 4 g Q 2 9 1 b n Q g W W V h c i A x L D F 9 J n F 1 b 3 Q 7 L C Z x d W 9 0 O 1 N l Y 3 R p b 2 4 x L 1 R i b F B v c 0 N h b G N N Y W l u L 1 N v d X J j Z S 5 7 R W 5 0 Z X I g U G 9 z a X R p b 2 4 g Q 2 9 1 b n Q g W W V h c i A y L D J 9 J n F 1 b 3 Q 7 L C Z x d W 9 0 O 1 N l Y 3 R p b 2 4 x L 1 R i b F B v c 0 N h b G N N Y W l u L 1 N v d X J j Z S 5 7 U 2 V s Z W N 0 I F N h b G F y e S B T d W J v Y m p l Y 3 Q s M 3 0 m c X V v d D s s J n F 1 b 3 Q 7 U 2 V j d G l v b j E v V G J s U G 9 z Q 2 F s Y 0 1 h a W 4 v U 2 9 1 c m N l L n t T Z W x l Y 3 Q g U m V 0 a X J l b W V u d C B T e X N 0 Z W 0 s N H 0 m c X V v d D s s J n F 1 b 3 Q 7 U 2 V j d G l v b j E v V G J s U G 9 z Q 2 F s Y 0 1 h a W 4 v U 2 9 1 c m N l L n t E Z W Z l c n J l Z C B D b 2 1 w I F B h c n R p Y 2 l w Y W 5 0 P y w 1 f S Z x d W 9 0 O y w m c X V v d D t T Z W N 0 a W 9 u M S 9 U Y m x Q b 3 N D Y W x j T W F p b i 9 T b 3 V y Y 2 U u e 0 V u d G V y I E F u b n V h b C B T Y W x h c n k s N n 0 m c X V v d D s s J n F 1 b 3 Q 7 U 2 V j d G l v b j E v V G J s U G 9 z Q 2 F s Y 0 1 h a W 4 v U 2 9 1 c m N l L n t T Z W x l Y 3 Q g S G V h b H R o I F B s Y W 4 s N 3 0 m c X V v d D s s J n F 1 b 3 Q 7 U 2 V j d G l v b j E v V G J s U G 9 z Q 2 F s Y 0 1 h a W 4 v U 2 9 1 c m N l L n t F b n R l c i B Q Y X k g U G V y a W 9 k c y B Z Z W F y I D E s O H 0 m c X V v d D s s J n F 1 b 3 Q 7 U 2 V j d G l v b j E v V G J s U G 9 z Q 2 F s Y 0 1 h a W 4 v U 2 9 1 c m N l L n t F b n R l c i B Q Y X k g U G V y a W 9 k c y B Z Z W F y I D I s O X 0 m c X V v d D s s J n F 1 b 3 Q 7 U 2 V j d G l v b j E v V G J s U G 9 z Q 2 F s Y 0 1 h a W 4 v U 2 9 1 c m N l L n t G a X Z l I E R p Z 2 l 0 I F N l c n Z p Y 2 U g Q X J l Y S A o T 3 B 0 a W 9 u Y W w p L D E w f S Z x d W 9 0 O y w m c X V v d D t T Z W N 0 a W 9 u M S 9 U Y m x Q b 3 N D Y W x j T W F p b i 9 T b 3 V y Y 2 U u e 0 Z p d m U g R G l n a X Q g R n V u Z C B E Z X R h a W w g K E 9 w d G l v b m F s K S w x M X 0 m c X V v d D s s J n F 1 b 3 Q 7 U 2 V j d G l v b j E v V G J s U G 9 z Q 2 F s Y 0 1 h a W 4 v U 2 9 1 c m N l L n t T Y W x h c n k g Q 2 9 z d C B Z c j E s M T J 9 J n F 1 b 3 Q 7 L C Z x d W 9 0 O 1 N l Y 3 R p b 2 4 x L 1 R i b F B v c 0 N h b G N N Y W l u L 1 N v d X J j Z S 5 7 U 2 F s Y X J 5 I E N v c 3 Q g W X I y L D E z f S Z x d W 9 0 O y w m c X V v d D t T Z W N 0 a W 9 u M S 9 U Y m x Q b 3 N D Y W x j T W F p b i 9 T b 3 V y Y 2 U u e 1 N v Y 2 l h b C B T Z W N 1 c m l 0 e S B D b 3 N 0 I F l y M S w x N H 0 m c X V v d D s s J n F 1 b 3 Q 7 U 2 V j d G l v b j E v V G J s U G 9 z Q 2 F s Y 0 1 h a W 4 v U 2 9 1 c m N l L n t T b 2 N p Y W w g U 2 V j d X J p d H k g Q 2 9 z d C B Z c j I s M T V 9 J n F 1 b 3 Q 7 L C Z x d W 9 0 O 1 N l Y 3 R p b 2 4 x L 1 R i b F B v c 0 N h b G N N Y W l u L 1 N v d X J j Z S 5 7 T W V k a W N h c m U g Q 2 9 z d C B Z c j E s M T Z 9 J n F 1 b 3 Q 7 L C Z x d W 9 0 O 1 N l Y 3 R p b 2 4 x L 1 R i b F B v c 0 N h b G N N Y W l u L 1 N v d X J j Z S 5 7 T W V k a W N h c m U g Q 2 9 z d C B Z c j I s M T d 9 J n F 1 b 3 Q 7 L C Z x d W 9 0 O 1 N l Y 3 R p b 2 4 x L 1 R i b F B v c 0 N h b G N N Y W l u L 1 N v d X J j Z S 5 7 U m V 0 a X J l b W V u d C B D b 3 N 0 I F l y M S w x O H 0 m c X V v d D s s J n F 1 b 3 Q 7 U 2 V j d G l v b j E v V G J s U G 9 z Q 2 F s Y 0 1 h a W 4 v U 2 9 1 c m N l L n t S Z X R p c m V t Z W 5 0 I E N v c 3 Q g W X I y L D E 5 f S Z x d W 9 0 O y w m c X V v d D t T Z W N 0 a W 9 u M S 9 U Y m x Q b 3 N D Y W x j T W F p b i 9 T b 3 V y Y 2 U u e 0 d y b 3 V w I E x p Z m U g Q 2 9 z d C B Z c j E s M j B 9 J n F 1 b 3 Q 7 L C Z x d W 9 0 O 1 N l Y 3 R p b 2 4 x L 1 R i b F B v c 0 N h b G N N Y W l u L 1 N v d X J j Z S 5 7 R 3 J v d X A g T G l m Z S B D b 3 N 0 I F l y M i w y M X 0 m c X V v d D s s J n F 1 b 3 Q 7 U 2 V j d G l v b j E v V G J s U G 9 z Q 2 F s Y 0 1 h a W 4 v U 2 9 1 c m N l L n t S Z X R p c m V l I E h l Y W x 0 a C B D c m V k a X Q g Q 2 9 z d C B Z c j E s M j J 9 J n F 1 b 3 Q 7 L C Z x d W 9 0 O 1 N l Y 3 R p b 2 4 x L 1 R i b F B v c 0 N h b G N N Y W l u L 1 N v d X J j Z S 5 7 U m V 0 a X J l Z S B I Z W F s d G g g Q 3 J l Z G l 0 I E N v c 3 Q g W X I y L D I z f S Z x d W 9 0 O y w m c X V v d D t T Z W N 0 a W 9 u M S 9 U Y m x Q b 3 N D Y W x j T W F p b i 9 T b 3 V y Y 2 U u e 0 R p c 2 F i a W x p d H k g Q 2 9 z d C B Z c j E s M j R 9 J n F 1 b 3 Q 7 L C Z x d W 9 0 O 1 N l Y 3 R p b 2 4 x L 1 R i b F B v c 0 N h b G N N Y W l u L 1 N v d X J j Z S 5 7 R G l z Y W J p b G l 0 e S B D b 3 N 0 I F l y M i w y N X 0 m c X V v d D s s J n F 1 b 3 Q 7 U 2 V j d G l v b j E v V G J s U G 9 z Q 2 F s Y 0 1 h a W 4 v U 2 9 1 c m N l L n t E Z W Z l c n J l Z C B D b 2 1 w I E 1 h d G N o I F l y M S w y N n 0 m c X V v d D s s J n F 1 b 3 Q 7 U 2 V j d G l v b j E v V G J s U G 9 z Q 2 F s Y 0 1 h a W 4 v U 2 9 1 c m N l L n t E Z W Z l c n J l Z C B D b 2 1 w I E 1 h d G N o I F l y M i w y N 3 0 m c X V v d D s s J n F 1 b 3 Q 7 U 2 V j d G l v b j E v V G J s U G 9 z Q 2 F s Y 0 1 h a W 4 v U 2 9 1 c m N l L n t I Z W F s d G g g S W 5 z d X J h b m N l I E N v c 3 Q g W X I x L D I 4 f S Z x d W 9 0 O y w m c X V v d D t T Z W N 0 a W 9 u M S 9 U Y m x Q b 3 N D Y W x j T W F p b i 9 T b 3 V y Y 2 U u e 0 h l Y W x 0 a C B J b n N 1 c m F u Y 2 U g Q 2 9 z d C B Z c j I s M j l 9 J n F 1 b 3 Q 7 L C Z x d W 9 0 O 1 N l Y 3 R p b 2 4 x L 1 R i b F B v c 0 N h b G N N Y W l u L 1 N v d X J j Z S 5 7 Q m V u Z W Z p d C B D b 3 N 0 I F R v d G F s I F l y M S w z M H 0 m c X V v d D s s J n F 1 b 3 Q 7 U 2 V j d G l v b j E v V G J s U G 9 z Q 2 F s Y 0 1 h a W 4 v U 2 9 1 c m N l L n t C Z W 5 l Z m l 0 I E N v c 3 Q g V G 9 0 Y W w g W X I y L D M x f S Z x d W 9 0 O y w m c X V v d D t T Z W N 0 a W 9 u M S 9 U Y m x Q b 3 N D Y W x j T W F p b i 9 T b 3 V y Y 2 U u e 1 R v d G F s I F N h b G F y e S A r I E J l b m V m a X R z I F l y M S w z M n 0 m c X V v d D s s J n F 1 b 3 Q 7 U 2 V j d G l v b j E v V G J s U G 9 z Q 2 F s Y 0 1 h a W 4 v U 2 9 1 c m N l L n t U b 3 R h b C B T Y W x h c n k g K y B C Z W 5 l Z m l 0 c y B Z c j I s M z N 9 J n F 1 b 3 Q 7 L C Z x d W 9 0 O 1 N l Y 3 R p b 2 4 x L 1 R i b F B v c 0 N h b G N N Y W l u L 1 N v d X J j Z S 5 7 U 2 F s Y X J 5 I F N 1 Y m 9 i a m V j d C B D b 2 R l L D M 0 f S Z x d W 9 0 O y w m c X V v d D t T Z W N 0 a W 9 u M S 9 U Y m x Q b 3 N D Y W x j T W F p b i 9 T b 3 V y Y 2 U u e 0 Z 1 b G w g V G l t Z S w z N X 0 m c X V v d D s s J n F 1 b 3 Q 7 U 2 V j d G l v b j E v V G J s U G 9 z Q 2 F s Y 0 1 h a W 4 v U 2 9 1 c m N l L n t B d X R o I F B v c y w z N n 0 m c X V v d D s s J n F 1 b 3 Q 7 U 2 V j d G l v b j E v V G J s U G 9 z Q 2 F s Y 0 1 h a W 4 v U 2 9 1 c m N l L n t T b 2 N p Y W w g U 2 V j d X J p d H k g U 3 V i b 2 J q Z W N 0 L D M 3 f S Z x d W 9 0 O y w m c X V v d D t T Z W N 0 a W 9 u M S 9 U Y m x Q b 3 N D Y W x j T W F p b i 9 T b 3 V y Y 2 U u e 1 N v Y 2 l h b C B T Z W N 1 c m l 0 e S B S Y X R l I F l y M S w z O H 0 m c X V v d D s s J n F 1 b 3 Q 7 U 2 V j d G l v b j E v V G J s U G 9 z Q 2 F s Y 0 1 h a W 4 v U 2 9 1 c m N l L n t T b 2 N p Y W w g U 2 V j d X J p d H k g U m F 0 Z S B Z c j I s M z l 9 J n F 1 b 3 Q 7 L C Z x d W 9 0 O 1 N l Y 3 R p b 2 4 x L 1 R i b F B v c 0 N h b G N N Y W l u L 1 N v d X J j Z S 5 7 U 2 9 j a W F s I F N l Y 3 V y a X R 5 I E N h c C B Z c j E s N D B 9 J n F 1 b 3 Q 7 L C Z x d W 9 0 O 1 N l Y 3 R p b 2 4 x L 1 R i b F B v c 0 N h b G N N Y W l u L 1 N v d X J j Z S 5 7 U 2 9 j a W F s I F N l Y 3 V y a X R 5 I E N h c C B Z c j I s N D F 9 J n F 1 b 3 Q 7 L C Z x d W 9 0 O 1 N l Y 3 R p b 2 4 x L 1 R i b F B v c 0 N h b G N N Y W l u L 1 N v d X J j Z S 5 7 T W V k a W N h c m U g U 3 V i b 2 J q Z W N 0 L D Q y f S Z x d W 9 0 O y w m c X V v d D t T Z W N 0 a W 9 u M S 9 U Y m x Q b 3 N D Y W x j T W F p b i 9 T b 3 V y Y 2 U u e 0 1 l Z G l j Y X J l I F J h d G U g W X I x L D Q z f S Z x d W 9 0 O y w m c X V v d D t T Z W N 0 a W 9 u M S 9 U Y m x Q b 3 N D Y W x j T W F p b i 9 T b 3 V y Y 2 U u e 0 1 l Z G l j Y X J l I F J h d G U g W X I y L D Q 0 f S Z x d W 9 0 O y w m c X V v d D t T Z W N 0 a W 9 u M S 9 U Y m x Q b 3 N D Y W x j T W F p b i 9 T b 3 V y Y 2 U u e 1 J l d G l y Z W 1 l b n Q g U 3 V i b 2 J q Z W N 0 L D Q 1 f S Z x d W 9 0 O y w m c X V v d D t T Z W N 0 a W 9 u M S 9 U Y m x Q b 3 N D Y W x j T W F p b i 9 T b 3 V y Y 2 U u e 1 J l d G l y Z W 1 l b n Q g U m F 0 Z S B Z c j E s N D Z 9 J n F 1 b 3 Q 7 L C Z x d W 9 0 O 1 N l Y 3 R p b 2 4 x L 1 R i b F B v c 0 N h b G N N Y W l u L 1 N v d X J j Z S 5 7 U m V 0 a X J l b W V u d C B S Y X R l I F l y M i w 0 N 3 0 m c X V v d D s s J n F 1 b 3 Q 7 U 2 V j d G l v b j E v V G J s U G 9 z Q 2 F s Y 0 1 h a W 4 v U 2 9 1 c m N l L n t H c m 9 1 c C B M a W Z l I F N 1 Y m 9 i a m V j d C w 0 O H 0 m c X V v d D s s J n F 1 b 3 Q 7 U 2 V j d G l v b j E v V G J s U G 9 z Q 2 F s Y 0 1 h a W 4 v U 2 9 1 c m N l L n t H c m 9 1 c C B M a W Z l I F J h d G U g W X I x L D Q 5 f S Z x d W 9 0 O y w m c X V v d D t T Z W N 0 a W 9 u M S 9 U Y m x Q b 3 N D Y W x j T W F p b i 9 T b 3 V y Y 2 U u e 0 d y b 3 V w I E x p Z m U g U m F 0 Z S B Z c j I s N T B 9 J n F 1 b 3 Q 7 L C Z x d W 9 0 O 1 N l Y 3 R p b 2 4 x L 1 R i b F B v c 0 N h b G N N Y W l u L 1 N v d X J j Z S 5 7 U m V 0 a X J l Z S B I Z W F s d G g g Q 3 J l Z C B T d W J v Y m p l Y 3 Q s N T F 9 J n F 1 b 3 Q 7 L C Z x d W 9 0 O 1 N l Y 3 R p b 2 4 x L 1 R i b F B v c 0 N h b G N N Y W l u L 1 N v d X J j Z S 5 7 U m V 0 a X J l Z S B I Z W F s d G g g Q 3 J l Z C B S Y X R l I F l y M S w 1 M n 0 m c X V v d D s s J n F 1 b 3 Q 7 U 2 V j d G l v b j E v V G J s U G 9 z Q 2 F s Y 0 1 h a W 4 v U 2 9 1 c m N l L n t S Z X R p c m V l I E h l Y W x 0 a C B D c m V k I F J h d G U g W X I y L D U z f S Z x d W 9 0 O y w m c X V v d D t T Z W N 0 a W 9 u M S 9 U Y m x Q b 3 N D Y W x j T W F p b i 9 T b 3 V y Y 2 U u e 0 R p c 2 F i a W x p d H k g U 3 V i b 2 J q Z W N 0 L D U 0 f S Z x d W 9 0 O y w m c X V v d D t T Z W N 0 a W 9 u M S 9 U Y m x Q b 3 N D Y W x j T W F p b i 9 T b 3 V y Y 2 U u e 0 R p c 2 F i a W x p d H k g U m F 0 Z S B Z c j E s N T V 9 J n F 1 b 3 Q 7 L C Z x d W 9 0 O 1 N l Y 3 R p b 2 4 x L 1 R i b F B v c 0 N h b G N N Y W l u L 1 N v d X J j Z S 5 7 R G l z Y W J p b G l 0 e S B S Y X R l I F l y M i w 1 N n 0 m c X V v d D s s J n F 1 b 3 Q 7 U 2 V j d G l v b j E v V G J s U G 9 z Q 2 F s Y 0 1 h a W 4 v U 2 9 1 c m N l L n t E Z W Z l c n J l Z C B D b 2 1 w I E 1 h d G N o I F N 1 Y m 9 i a m V j d C w 1 N 3 0 m c X V v d D s s J n F 1 b 3 Q 7 U 2 V j d G l v b j E v V G J s U G 9 z Q 2 F s Y 0 1 h a W 4 v U 2 9 1 c m N l L n t E Z W Z l c n J l Z C B D b 2 1 w I E 1 h d G N o I C B Q Z X I g U G F 5 I F B l c m l v Z C B Z c j E s N T h 9 J n F 1 b 3 Q 7 L C Z x d W 9 0 O 1 N l Y 3 R p b 2 4 x L 1 R i b F B v c 0 N h b G N N Y W l u L 1 N v d X J j Z S 5 7 R G V m Z X J y Z W Q g Q 2 9 t c C B N Y X R j a C A g U G V y I F B h e S B Q Z X J p b 2 Q g W X I y L D U 5 f S Z x d W 9 0 O y w m c X V v d D t T Z W N 0 a W 9 u M S 9 U Y m x Q b 3 N D Y W x j T W F p b i 9 T b 3 V y Y 2 U u e 0 h l Y W x 0 a C B J b n N 1 c m F u Y 2 U g U 3 V i b 2 J q Z W N 0 L D Y w f S Z x d W 9 0 O y w m c X V v d D t T Z W N 0 a W 9 u M S 9 U Y m x Q b 3 N D Y W x j T W F p b i 9 T b 3 V y Y 2 U u e 0 h l Y W x 0 a C B J b n N 1 c m F u Y 2 U g U H J l b W l 1 b S B Z c j E s N j F 9 J n F 1 b 3 Q 7 L C Z x d W 9 0 O 1 N l Y 3 R p b 2 4 x L 1 R i b F B v c 0 N h b G N N Y W l u L 1 N v d X J j Z S 5 7 S G V h b H R o I E l u c 3 V y Y W 5 j Z S B Q c m V t a X V t I F l y M i w 2 M n 0 m c X V v d D t d L C Z x d W 9 0 O 0 N v b H V t b k N v d W 5 0 J n F 1 b 3 Q 7 O j Y z L C Z x d W 9 0 O 0 t l e U N v b H V t b k 5 h b W V z J n F 1 b 3 Q 7 O l t d L C Z x d W 9 0 O 0 N v b H V t b k l k Z W 5 0 a X R p Z X M m c X V v d D s 6 W y Z x d W 9 0 O 1 N l Y 3 R p b 2 4 x L 1 R i b F B v c 0 N h b G N N Y W l u L 1 N v d X J j Z S 5 7 R W 5 0 Z X I g U G 9 z a X R p b 2 4 g L y B S b 2 x l I F R p d G x l L D B 9 J n F 1 b 3 Q 7 L C Z x d W 9 0 O 1 N l Y 3 R p b 2 4 x L 1 R i b F B v c 0 N h b G N N Y W l u L 1 N v d X J j Z S 5 7 R W 5 0 Z X I g U G 9 z a X R p b 2 4 g Q 2 9 1 b n Q g W W V h c i A x L D F 9 J n F 1 b 3 Q 7 L C Z x d W 9 0 O 1 N l Y 3 R p b 2 4 x L 1 R i b F B v c 0 N h b G N N Y W l u L 1 N v d X J j Z S 5 7 R W 5 0 Z X I g U G 9 z a X R p b 2 4 g Q 2 9 1 b n Q g W W V h c i A y L D J 9 J n F 1 b 3 Q 7 L C Z x d W 9 0 O 1 N l Y 3 R p b 2 4 x L 1 R i b F B v c 0 N h b G N N Y W l u L 1 N v d X J j Z S 5 7 U 2 V s Z W N 0 I F N h b G F y e S B T d W J v Y m p l Y 3 Q s M 3 0 m c X V v d D s s J n F 1 b 3 Q 7 U 2 V j d G l v b j E v V G J s U G 9 z Q 2 F s Y 0 1 h a W 4 v U 2 9 1 c m N l L n t T Z W x l Y 3 Q g U m V 0 a X J l b W V u d C B T e X N 0 Z W 0 s N H 0 m c X V v d D s s J n F 1 b 3 Q 7 U 2 V j d G l v b j E v V G J s U G 9 z Q 2 F s Y 0 1 h a W 4 v U 2 9 1 c m N l L n t E Z W Z l c n J l Z C B D b 2 1 w I F B h c n R p Y 2 l w Y W 5 0 P y w 1 f S Z x d W 9 0 O y w m c X V v d D t T Z W N 0 a W 9 u M S 9 U Y m x Q b 3 N D Y W x j T W F p b i 9 T b 3 V y Y 2 U u e 0 V u d G V y I E F u b n V h b C B T Y W x h c n k s N n 0 m c X V v d D s s J n F 1 b 3 Q 7 U 2 V j d G l v b j E v V G J s U G 9 z Q 2 F s Y 0 1 h a W 4 v U 2 9 1 c m N l L n t T Z W x l Y 3 Q g S G V h b H R o I F B s Y W 4 s N 3 0 m c X V v d D s s J n F 1 b 3 Q 7 U 2 V j d G l v b j E v V G J s U G 9 z Q 2 F s Y 0 1 h a W 4 v U 2 9 1 c m N l L n t F b n R l c i B Q Y X k g U G V y a W 9 k c y B Z Z W F y I D E s O H 0 m c X V v d D s s J n F 1 b 3 Q 7 U 2 V j d G l v b j E v V G J s U G 9 z Q 2 F s Y 0 1 h a W 4 v U 2 9 1 c m N l L n t F b n R l c i B Q Y X k g U G V y a W 9 k c y B Z Z W F y I D I s O X 0 m c X V v d D s s J n F 1 b 3 Q 7 U 2 V j d G l v b j E v V G J s U G 9 z Q 2 F s Y 0 1 h a W 4 v U 2 9 1 c m N l L n t G a X Z l I E R p Z 2 l 0 I F N l c n Z p Y 2 U g Q X J l Y S A o T 3 B 0 a W 9 u Y W w p L D E w f S Z x d W 9 0 O y w m c X V v d D t T Z W N 0 a W 9 u M S 9 U Y m x Q b 3 N D Y W x j T W F p b i 9 T b 3 V y Y 2 U u e 0 Z p d m U g R G l n a X Q g R n V u Z C B E Z X R h a W w g K E 9 w d G l v b m F s K S w x M X 0 m c X V v d D s s J n F 1 b 3 Q 7 U 2 V j d G l v b j E v V G J s U G 9 z Q 2 F s Y 0 1 h a W 4 v U 2 9 1 c m N l L n t T Y W x h c n k g Q 2 9 z d C B Z c j E s M T J 9 J n F 1 b 3 Q 7 L C Z x d W 9 0 O 1 N l Y 3 R p b 2 4 x L 1 R i b F B v c 0 N h b G N N Y W l u L 1 N v d X J j Z S 5 7 U 2 F s Y X J 5 I E N v c 3 Q g W X I y L D E z f S Z x d W 9 0 O y w m c X V v d D t T Z W N 0 a W 9 u M S 9 U Y m x Q b 3 N D Y W x j T W F p b i 9 T b 3 V y Y 2 U u e 1 N v Y 2 l h b C B T Z W N 1 c m l 0 e S B D b 3 N 0 I F l y M S w x N H 0 m c X V v d D s s J n F 1 b 3 Q 7 U 2 V j d G l v b j E v V G J s U G 9 z Q 2 F s Y 0 1 h a W 4 v U 2 9 1 c m N l L n t T b 2 N p Y W w g U 2 V j d X J p d H k g Q 2 9 z d C B Z c j I s M T V 9 J n F 1 b 3 Q 7 L C Z x d W 9 0 O 1 N l Y 3 R p b 2 4 x L 1 R i b F B v c 0 N h b G N N Y W l u L 1 N v d X J j Z S 5 7 T W V k a W N h c m U g Q 2 9 z d C B Z c j E s M T Z 9 J n F 1 b 3 Q 7 L C Z x d W 9 0 O 1 N l Y 3 R p b 2 4 x L 1 R i b F B v c 0 N h b G N N Y W l u L 1 N v d X J j Z S 5 7 T W V k a W N h c m U g Q 2 9 z d C B Z c j I s M T d 9 J n F 1 b 3 Q 7 L C Z x d W 9 0 O 1 N l Y 3 R p b 2 4 x L 1 R i b F B v c 0 N h b G N N Y W l u L 1 N v d X J j Z S 5 7 U m V 0 a X J l b W V u d C B D b 3 N 0 I F l y M S w x O H 0 m c X V v d D s s J n F 1 b 3 Q 7 U 2 V j d G l v b j E v V G J s U G 9 z Q 2 F s Y 0 1 h a W 4 v U 2 9 1 c m N l L n t S Z X R p c m V t Z W 5 0 I E N v c 3 Q g W X I y L D E 5 f S Z x d W 9 0 O y w m c X V v d D t T Z W N 0 a W 9 u M S 9 U Y m x Q b 3 N D Y W x j T W F p b i 9 T b 3 V y Y 2 U u e 0 d y b 3 V w I E x p Z m U g Q 2 9 z d C B Z c j E s M j B 9 J n F 1 b 3 Q 7 L C Z x d W 9 0 O 1 N l Y 3 R p b 2 4 x L 1 R i b F B v c 0 N h b G N N Y W l u L 1 N v d X J j Z S 5 7 R 3 J v d X A g T G l m Z S B D b 3 N 0 I F l y M i w y M X 0 m c X V v d D s s J n F 1 b 3 Q 7 U 2 V j d G l v b j E v V G J s U G 9 z Q 2 F s Y 0 1 h a W 4 v U 2 9 1 c m N l L n t S Z X R p c m V l I E h l Y W x 0 a C B D c m V k a X Q g Q 2 9 z d C B Z c j E s M j J 9 J n F 1 b 3 Q 7 L C Z x d W 9 0 O 1 N l Y 3 R p b 2 4 x L 1 R i b F B v c 0 N h b G N N Y W l u L 1 N v d X J j Z S 5 7 U m V 0 a X J l Z S B I Z W F s d G g g Q 3 J l Z G l 0 I E N v c 3 Q g W X I y L D I z f S Z x d W 9 0 O y w m c X V v d D t T Z W N 0 a W 9 u M S 9 U Y m x Q b 3 N D Y W x j T W F p b i 9 T b 3 V y Y 2 U u e 0 R p c 2 F i a W x p d H k g Q 2 9 z d C B Z c j E s M j R 9 J n F 1 b 3 Q 7 L C Z x d W 9 0 O 1 N l Y 3 R p b 2 4 x L 1 R i b F B v c 0 N h b G N N Y W l u L 1 N v d X J j Z S 5 7 R G l z Y W J p b G l 0 e S B D b 3 N 0 I F l y M i w y N X 0 m c X V v d D s s J n F 1 b 3 Q 7 U 2 V j d G l v b j E v V G J s U G 9 z Q 2 F s Y 0 1 h a W 4 v U 2 9 1 c m N l L n t E Z W Z l c n J l Z C B D b 2 1 w I E 1 h d G N o I F l y M S w y N n 0 m c X V v d D s s J n F 1 b 3 Q 7 U 2 V j d G l v b j E v V G J s U G 9 z Q 2 F s Y 0 1 h a W 4 v U 2 9 1 c m N l L n t E Z W Z l c n J l Z C B D b 2 1 w I E 1 h d G N o I F l y M i w y N 3 0 m c X V v d D s s J n F 1 b 3 Q 7 U 2 V j d G l v b j E v V G J s U G 9 z Q 2 F s Y 0 1 h a W 4 v U 2 9 1 c m N l L n t I Z W F s d G g g S W 5 z d X J h b m N l I E N v c 3 Q g W X I x L D I 4 f S Z x d W 9 0 O y w m c X V v d D t T Z W N 0 a W 9 u M S 9 U Y m x Q b 3 N D Y W x j T W F p b i 9 T b 3 V y Y 2 U u e 0 h l Y W x 0 a C B J b n N 1 c m F u Y 2 U g Q 2 9 z d C B Z c j I s M j l 9 J n F 1 b 3 Q 7 L C Z x d W 9 0 O 1 N l Y 3 R p b 2 4 x L 1 R i b F B v c 0 N h b G N N Y W l u L 1 N v d X J j Z S 5 7 Q m V u Z W Z p d C B D b 3 N 0 I F R v d G F s I F l y M S w z M H 0 m c X V v d D s s J n F 1 b 3 Q 7 U 2 V j d G l v b j E v V G J s U G 9 z Q 2 F s Y 0 1 h a W 4 v U 2 9 1 c m N l L n t C Z W 5 l Z m l 0 I E N v c 3 Q g V G 9 0 Y W w g W X I y L D M x f S Z x d W 9 0 O y w m c X V v d D t T Z W N 0 a W 9 u M S 9 U Y m x Q b 3 N D Y W x j T W F p b i 9 T b 3 V y Y 2 U u e 1 R v d G F s I F N h b G F y e S A r I E J l b m V m a X R z I F l y M S w z M n 0 m c X V v d D s s J n F 1 b 3 Q 7 U 2 V j d G l v b j E v V G J s U G 9 z Q 2 F s Y 0 1 h a W 4 v U 2 9 1 c m N l L n t U b 3 R h b C B T Y W x h c n k g K y B C Z W 5 l Z m l 0 c y B Z c j I s M z N 9 J n F 1 b 3 Q 7 L C Z x d W 9 0 O 1 N l Y 3 R p b 2 4 x L 1 R i b F B v c 0 N h b G N N Y W l u L 1 N v d X J j Z S 5 7 U 2 F s Y X J 5 I F N 1 Y m 9 i a m V j d C B D b 2 R l L D M 0 f S Z x d W 9 0 O y w m c X V v d D t T Z W N 0 a W 9 u M S 9 U Y m x Q b 3 N D Y W x j T W F p b i 9 T b 3 V y Y 2 U u e 0 Z 1 b G w g V G l t Z S w z N X 0 m c X V v d D s s J n F 1 b 3 Q 7 U 2 V j d G l v b j E v V G J s U G 9 z Q 2 F s Y 0 1 h a W 4 v U 2 9 1 c m N l L n t B d X R o I F B v c y w z N n 0 m c X V v d D s s J n F 1 b 3 Q 7 U 2 V j d G l v b j E v V G J s U G 9 z Q 2 F s Y 0 1 h a W 4 v U 2 9 1 c m N l L n t T b 2 N p Y W w g U 2 V j d X J p d H k g U 3 V i b 2 J q Z W N 0 L D M 3 f S Z x d W 9 0 O y w m c X V v d D t T Z W N 0 a W 9 u M S 9 U Y m x Q b 3 N D Y W x j T W F p b i 9 T b 3 V y Y 2 U u e 1 N v Y 2 l h b C B T Z W N 1 c m l 0 e S B S Y X R l I F l y M S w z O H 0 m c X V v d D s s J n F 1 b 3 Q 7 U 2 V j d G l v b j E v V G J s U G 9 z Q 2 F s Y 0 1 h a W 4 v U 2 9 1 c m N l L n t T b 2 N p Y W w g U 2 V j d X J p d H k g U m F 0 Z S B Z c j I s M z l 9 J n F 1 b 3 Q 7 L C Z x d W 9 0 O 1 N l Y 3 R p b 2 4 x L 1 R i b F B v c 0 N h b G N N Y W l u L 1 N v d X J j Z S 5 7 U 2 9 j a W F s I F N l Y 3 V y a X R 5 I E N h c C B Z c j E s N D B 9 J n F 1 b 3 Q 7 L C Z x d W 9 0 O 1 N l Y 3 R p b 2 4 x L 1 R i b F B v c 0 N h b G N N Y W l u L 1 N v d X J j Z S 5 7 U 2 9 j a W F s I F N l Y 3 V y a X R 5 I E N h c C B Z c j I s N D F 9 J n F 1 b 3 Q 7 L C Z x d W 9 0 O 1 N l Y 3 R p b 2 4 x L 1 R i b F B v c 0 N h b G N N Y W l u L 1 N v d X J j Z S 5 7 T W V k a W N h c m U g U 3 V i b 2 J q Z W N 0 L D Q y f S Z x d W 9 0 O y w m c X V v d D t T Z W N 0 a W 9 u M S 9 U Y m x Q b 3 N D Y W x j T W F p b i 9 T b 3 V y Y 2 U u e 0 1 l Z G l j Y X J l I F J h d G U g W X I x L D Q z f S Z x d W 9 0 O y w m c X V v d D t T Z W N 0 a W 9 u M S 9 U Y m x Q b 3 N D Y W x j T W F p b i 9 T b 3 V y Y 2 U u e 0 1 l Z G l j Y X J l I F J h d G U g W X I y L D Q 0 f S Z x d W 9 0 O y w m c X V v d D t T Z W N 0 a W 9 u M S 9 U Y m x Q b 3 N D Y W x j T W F p b i 9 T b 3 V y Y 2 U u e 1 J l d G l y Z W 1 l b n Q g U 3 V i b 2 J q Z W N 0 L D Q 1 f S Z x d W 9 0 O y w m c X V v d D t T Z W N 0 a W 9 u M S 9 U Y m x Q b 3 N D Y W x j T W F p b i 9 T b 3 V y Y 2 U u e 1 J l d G l y Z W 1 l b n Q g U m F 0 Z S B Z c j E s N D Z 9 J n F 1 b 3 Q 7 L C Z x d W 9 0 O 1 N l Y 3 R p b 2 4 x L 1 R i b F B v c 0 N h b G N N Y W l u L 1 N v d X J j Z S 5 7 U m V 0 a X J l b W V u d C B S Y X R l I F l y M i w 0 N 3 0 m c X V v d D s s J n F 1 b 3 Q 7 U 2 V j d G l v b j E v V G J s U G 9 z Q 2 F s Y 0 1 h a W 4 v U 2 9 1 c m N l L n t H c m 9 1 c C B M a W Z l I F N 1 Y m 9 i a m V j d C w 0 O H 0 m c X V v d D s s J n F 1 b 3 Q 7 U 2 V j d G l v b j E v V G J s U G 9 z Q 2 F s Y 0 1 h a W 4 v U 2 9 1 c m N l L n t H c m 9 1 c C B M a W Z l I F J h d G U g W X I x L D Q 5 f S Z x d W 9 0 O y w m c X V v d D t T Z W N 0 a W 9 u M S 9 U Y m x Q b 3 N D Y W x j T W F p b i 9 T b 3 V y Y 2 U u e 0 d y b 3 V w I E x p Z m U g U m F 0 Z S B Z c j I s N T B 9 J n F 1 b 3 Q 7 L C Z x d W 9 0 O 1 N l Y 3 R p b 2 4 x L 1 R i b F B v c 0 N h b G N N Y W l u L 1 N v d X J j Z S 5 7 U m V 0 a X J l Z S B I Z W F s d G g g Q 3 J l Z C B T d W J v Y m p l Y 3 Q s N T F 9 J n F 1 b 3 Q 7 L C Z x d W 9 0 O 1 N l Y 3 R p b 2 4 x L 1 R i b F B v c 0 N h b G N N Y W l u L 1 N v d X J j Z S 5 7 U m V 0 a X J l Z S B I Z W F s d G g g Q 3 J l Z C B S Y X R l I F l y M S w 1 M n 0 m c X V v d D s s J n F 1 b 3 Q 7 U 2 V j d G l v b j E v V G J s U G 9 z Q 2 F s Y 0 1 h a W 4 v U 2 9 1 c m N l L n t S Z X R p c m V l I E h l Y W x 0 a C B D c m V k I F J h d G U g W X I y L D U z f S Z x d W 9 0 O y w m c X V v d D t T Z W N 0 a W 9 u M S 9 U Y m x Q b 3 N D Y W x j T W F p b i 9 T b 3 V y Y 2 U u e 0 R p c 2 F i a W x p d H k g U 3 V i b 2 J q Z W N 0 L D U 0 f S Z x d W 9 0 O y w m c X V v d D t T Z W N 0 a W 9 u M S 9 U Y m x Q b 3 N D Y W x j T W F p b i 9 T b 3 V y Y 2 U u e 0 R p c 2 F i a W x p d H k g U m F 0 Z S B Z c j E s N T V 9 J n F 1 b 3 Q 7 L C Z x d W 9 0 O 1 N l Y 3 R p b 2 4 x L 1 R i b F B v c 0 N h b G N N Y W l u L 1 N v d X J j Z S 5 7 R G l z Y W J p b G l 0 e S B S Y X R l I F l y M i w 1 N n 0 m c X V v d D s s J n F 1 b 3 Q 7 U 2 V j d G l v b j E v V G J s U G 9 z Q 2 F s Y 0 1 h a W 4 v U 2 9 1 c m N l L n t E Z W Z l c n J l Z C B D b 2 1 w I E 1 h d G N o I F N 1 Y m 9 i a m V j d C w 1 N 3 0 m c X V v d D s s J n F 1 b 3 Q 7 U 2 V j d G l v b j E v V G J s U G 9 z Q 2 F s Y 0 1 h a W 4 v U 2 9 1 c m N l L n t E Z W Z l c n J l Z C B D b 2 1 w I E 1 h d G N o I C B Q Z X I g U G F 5 I F B l c m l v Z C B Z c j E s N T h 9 J n F 1 b 3 Q 7 L C Z x d W 9 0 O 1 N l Y 3 R p b 2 4 x L 1 R i b F B v c 0 N h b G N N Y W l u L 1 N v d X J j Z S 5 7 R G V m Z X J y Z W Q g Q 2 9 t c C B N Y X R j a C A g U G V y I F B h e S B Q Z X J p b 2 Q g W X I y L D U 5 f S Z x d W 9 0 O y w m c X V v d D t T Z W N 0 a W 9 u M S 9 U Y m x Q b 3 N D Y W x j T W F p b i 9 T b 3 V y Y 2 U u e 0 h l Y W x 0 a C B J b n N 1 c m F u Y 2 U g U 3 V i b 2 J q Z W N 0 L D Y w f S Z x d W 9 0 O y w m c X V v d D t T Z W N 0 a W 9 u M S 9 U Y m x Q b 3 N D Y W x j T W F p b i 9 T b 3 V y Y 2 U u e 0 h l Y W x 0 a C B J b n N 1 c m F u Y 2 U g U H J l b W l 1 b S B Z c j E s N j F 9 J n F 1 b 3 Q 7 L C Z x d W 9 0 O 1 N l Y 3 R p b 2 4 x L 1 R i b F B v c 0 N h b G N N Y W l u L 1 N v d X J j Z S 5 7 S G V h b H R o I E l u c 3 V y Y W 5 j Z S B Q c m V t a X V t I F l y M i w 2 M n 0 m c X V v d D t d L C Z x d W 9 0 O 1 J l b G F 0 a W 9 u c 2 h p c E l u Z m 8 m c X V v d D s 6 W 1 1 9 I i A v P j x F b n R y e S B U e X B l P S J G a W x s U 3 R h d H V z I i B W Y W x 1 Z T 0 i c 0 N v b X B s Z X R l I i A v P j x F b n R y e S B U e X B l P S J G a W x s T G F z d F V w Z G F 0 Z W Q i I F Z h b H V l P S J k M j A y M S 0 w O C 0 x O F Q x O T o y N D o w M S 4 x N z U w N T Y 2 W i I g L z 4 8 R W 5 0 c n k g V H l w Z T 0 i R m l s b E V y c m 9 y Q 2 9 k Z S I g V m F s d W U 9 I n N V b m t u b 3 d u I i A v P j x F b n R y e S B U e X B l P S J B Z G R l Z F R v R G F 0 Y U 1 v Z G V s I i B W Y W x 1 Z T 0 i b D A i I C 8 + P E V u d H J 5 I F R 5 c G U 9 I l F 1 Z X J 5 R 3 J v d X B J R C I g V m F s d W U 9 I n M w N 2 N k M m F m M C 0 x Y z k w L T Q 5 M D M t Y T U w M i 0 x Z j J i Z D A 3 N m Y 5 M D g i I C 8 + P C 9 T d G F i b G V F b n R y a W V z P j w v S X R l b T 4 8 S X R l b T 4 8 S X R l b U x v Y 2 F 0 a W 9 u P j x J d G V t V H l w Z T 5 G b 3 J t d W x h P C 9 J d G V t V H l w Z T 4 8 S X R l b V B h d G g + U 2 V j d G l v b j E v S G V h b H R o S W 5 z d X J h b m N l L 1 N v d X J j Z T w v S X R l b V B h d G g + P C 9 J d G V t T G 9 j Y X R p b 2 4 + P F N 0 Y W J s Z U V u d H J p Z X M g L z 4 8 L 0 l 0 Z W 0 + P E l 0 Z W 0 + P E l 0 Z W 1 M b 2 N h d G l v b j 4 8 S X R l b V R 5 c G U + R m 9 y b X V s Y T w v S X R l b V R 5 c G U + P E l 0 Z W 1 Q Y X R o P l N l Y 3 R p b 2 4 x L 0 h l Y W x 0 a E l u c 3 V y Y W 5 j Z S 9 S Z W 1 v d m V k J T I w Q 2 9 s d W 1 u c z w v S X R l b V B h d G g + P C 9 J d G V t T G 9 j Y X R p b 2 4 + P F N 0 Y W J s Z U V u d H J p Z X M g L z 4 8 L 0 l 0 Z W 0 + P E l 0 Z W 0 + P E l 0 Z W 1 M b 2 N h d G l v b j 4 8 S X R l b V R 5 c G U + R m 9 y b X V s Y T w v S X R l b V R 5 c G U + P E l 0 Z W 1 Q Y X R o P l N l Y 3 R p b 2 4 x L 0 h l Y W x 0 a E l u c 3 V y Y W 5 j Z S 9 S Z W 9 y Z G V y Z W Q l M j B D b 2 x 1 b W 5 z P C 9 J d G V t U G F 0 a D 4 8 L 0 l 0 Z W 1 M b 2 N h d G l v b j 4 8 U 3 R h Y m x l R W 5 0 c m l l c y A v P j w v S X R l b T 4 8 S X R l b T 4 8 S X R l b U x v Y 2 F 0 a W 9 u P j x J d G V t V H l w Z T 5 G b 3 J t d W x h P C 9 J d G V t V H l w Z T 4 8 S X R l b V B h d G g + U 2 V j d G l v b j E v S G V h b H R o S W 5 z d X J h b m N l L 1 J l b m F t Z W Q l M j B D b 2 x 1 b W 5 z P C 9 J d G V t U G F 0 a D 4 8 L 0 l 0 Z W 1 M b 2 N h d G l v b j 4 8 U 3 R h Y m x l R W 5 0 c m l l c y A v P j w v S X R l b T 4 8 S X R l b T 4 8 S X R l b U x v Y 2 F 0 a W 9 u P j x J d G V t V H l w Z T 5 G b 3 J t d W x h P C 9 J d G V t V H l w Z T 4 8 S X R l b V B h d G g + U 2 V j d G l v b j E v S G V h b H R o S W 5 z d X J h b m N l L 0 Z p b H R l c m V k J T I w U m 9 3 c z w v S X R l b V B h d G g + P C 9 J d G V t T G 9 j Y X R p b 2 4 + P F N 0 Y W J s Z U V u d H J p Z X M g L z 4 8 L 0 l 0 Z W 0 + P E l 0 Z W 0 + P E l 0 Z W 1 M b 2 N h d G l v b j 4 8 S X R l b V R 5 c G U + R m 9 y b X V s Y T w v S X R l b V R 5 c G U + P E l 0 Z W 1 Q Y X R o P l N l Y 3 R p b 2 4 x L 0 h l Y W x 0 a E l u c 3 V y Y W 5 j Z S 9 H c m 9 1 c G V k J T I w U m 9 3 c z w v S X R l b V B h d G g + P C 9 J d G V t T G 9 j Y X R p b 2 4 + P F N 0 Y W J s Z U V u d H J p Z X M g L z 4 8 L 0 l 0 Z W 0 + P E l 0 Z W 0 + P E l 0 Z W 1 M b 2 N h d G l v b j 4 8 S X R l b V R 5 c G U + R m 9 y b X V s Y T w v S X R l b V R 5 c G U + P E l 0 Z W 1 Q Y X R o P l N l Y 3 R p b 2 4 x L 0 N v b W J p b m V k R G F 0 Y U Z v c l B C X 1 R T X 2 d y a W Q 8 L 0 l 0 Z W 1 Q Y X R o P j w v S X R l b U x v Y 2 F 0 a W 9 u P j x T d G F i b G V F b n R y a W V z P j x F b n R y e S B U e X B l P S J J c 1 B y a X Z h d G U i I F Z h b H V l P S J s M C I g L z 4 8 R W 5 0 c n k g V H l w Z T 0 i T m F 2 a W d h d G l v b l N 0 Z X B O Y W 1 l I i B W Y W x 1 Z T 0 i c 0 5 h d m l n Y X R p b 2 4 i I C 8 + P E V u d H J 5 I F R 5 c G U 9 I k Z p b G x F b m F i b G V k I i B W Y W x 1 Z T 0 i b D E i I C 8 + P E V u d H J 5 I F R 5 c G U 9 I k Z p b G x P Y m p l Y 3 R U e X B l I i B W Y W x 1 Z T 0 i c 1 R h Y m x l I i A v P j x F b n R y e S B U e X B l P S J G a W x s V G 9 E Y X R h T W 9 k Z W x F b m F i b G V k I i B W Y W x 1 Z T 0 i b D A i I C 8 + P E V u d H J 5 I F R 5 c G U 9 I k 5 h b W V V c G R h d G V k Q W Z 0 Z X J G a W x s I i B W Y W x 1 Z T 0 i b D A i I C 8 + P E V u d H J 5 I F R 5 c G U 9 I l J l c 3 V s d F R 5 c G U i I F Z h b H V l P S J z V G F i b G U i I C 8 + P E V u d H J 5 I F R 5 c G U 9 I k J 1 Z m Z l c k 5 l e H R S Z W Z y Z X N o I i B W Y W x 1 Z T 0 i b D E i I C 8 + P E V u d H J 5 I F R 5 c G U 9 I k Z p b G x U Y X J n Z X Q i I F Z h b H V l P S J z Q 2 9 t Y m l u Z W R E Y X R h R m 9 y U E J f V F N f Z 3 J p Z C I g L z 4 8 R W 5 0 c n k g V H l w Z T 0 i R m l s b G V k Q 2 9 t c G x l d G V S Z X N 1 b H R U b 1 d v c m t z a G V l d C I g V m F s d W U 9 I m w x I i A v P j x F b n R y e S B U e X B l P S J G a W x s Q 2 9 s d W 1 u T m F t Z X M i I F Z h b H V l P S J z W y Z x d W 9 0 O 1 B y b 2 d y Y W 0 m c X V v d D s s J n F 1 b 3 Q 7 R n V u Z C Z x d W 9 0 O y w m c X V v d D t T d W J v Y m p l Y 3 Q m c X V v d D s s J n F 1 b 3 Q 7 R l k g M j A y M y B E b 2 x s Y X J z I F J l c S Z x d W 9 0 O y w m c X V v d D t G W S A y M D I 0 I E R v b G x h c n M g U m V x J n F 1 b 3 Q 7 X S I g L z 4 8 R W 5 0 c n k g V H l w Z T 0 i R m l s b E N v b H V t b l R 5 c G V z I i B W Y W x 1 Z T 0 i c 0 F B Q U F C U V U 9 I i A v P j x F b n R y e S B U e X B l P S J G a W x s T G F z d F V w Z G F 0 Z W Q i I F Z h b H V l P S J k M j A y M i 0 w N y 0 z M V Q x N D o z N D o z N C 4 2 N j I w N D E w W i I g L z 4 8 R W 5 0 c n k g V H l w Z T 0 i R m l s b E V y c m 9 y Q 2 9 1 b n Q i I F Z h b H V l P S J s M C I g L z 4 8 R W 5 0 c n k g V H l w Z T 0 i R m l s b E V y c m 9 y Q 2 9 k Z S I g V m F s d W U 9 I n N V b m t u b 3 d u I i A v P j x F b n R y e S B U e X B l P S J S Z W N v d m V y e V R h c m d l d F J v d y I g V m F s d W U 9 I m w x I i A v P j x F b n R y e S B U e X B l P S J S Z W N v d m V y e V R h c m d l d E N v b H V t b i I g V m F s d W U 9 I m w x I i A v P j x F b n R y e S B U e X B l P S J S Z W N v d m V y e V R h c m d l d F N o Z W V 0 I i B W Y W x 1 Z T 0 i c 1 N o Z W V 0 M i I g L z 4 8 R W 5 0 c n k g V H l w Z T 0 i U X V l c n l J R C I g V m F s d W U 9 I n M y N T Q 2 Y m Z l Y i 1 k N T I 2 L T Q y Z D g t Y W I w O S 1 j N D c 1 Y T M w N m Z j N G I i I C 8 + P E V u d H J 5 I F R 5 c G U 9 I l F 1 Z X J 5 R 3 J v d X B J R C I g V m F s d W U 9 I n M w N 2 N k M m F m M C 0 x Y z k w L T Q 5 M D M t Y T U w M i 0 x Z j J i Z D A 3 N m Y 5 M D g i I C 8 + P E V u d H J 5 I F R 5 c G U 9 I k Z p b G x T d G F 0 d X M i I F Z h b H V l P S J z Q 2 9 t c G x l d G U i I C 8 + P E V u d H J 5 I F R 5 c G U 9 I k Z p b G x D b 3 V u d C I g V m F s d W U 9 I m w 4 I i A v P j x F b n R y e S B U e X B l P S J B Z G R l Z F R v R G F 0 Y U 1 v Z G V s I i B W Y W x 1 Z T 0 i b D A i I C 8 + P E V u d H J 5 I F R 5 c G U 9 I l J l b G F 0 a W 9 u c 2 h p c E l u Z m 9 D b 2 5 0 Y W l u Z X I i I F Z h b H V l P S J z e y Z x d W 9 0 O 2 N v b H V t b k N v d W 5 0 J n F 1 b 3 Q 7 O j U s J n F 1 b 3 Q 7 a 2 V 5 Q 2 9 s d W 1 u T m F t Z X M m c X V v d D s 6 W 1 0 s J n F 1 b 3 Q 7 c X V l c n l S Z W x h d G l v b n N o a X B z J n F 1 b 3 Q 7 O l t d L C Z x d W 9 0 O 2 N v b H V t b k l k Z W 5 0 a X R p Z X M m c X V v d D s 6 W y Z x d W 9 0 O 1 N l Y 3 R p b 2 4 x L 0 N v b W J p b m V k R G F 0 Y U Z v c l B C X 1 R T X 2 d y a W Q v U 2 9 1 c m N l L n t Q c m 9 n c m F t L D B 9 J n F 1 b 3 Q 7 L C Z x d W 9 0 O 1 N l Y 3 R p b 2 4 x L 0 N v b W J p b m V k R G F 0 Y U Z v c l B C X 1 R T X 2 d y a W Q v U 2 9 1 c m N l L n t G d W 5 k L D F 9 J n F 1 b 3 Q 7 L C Z x d W 9 0 O 1 N l Y 3 R p b 2 4 x L 0 N v b W J p b m V k R G F 0 Y U Z v c l B C X 1 R T X 2 d y a W Q v U 2 9 1 c m N l L n t T d W J v Y m p l Y 3 Q s M n 0 m c X V v d D s s J n F 1 b 3 Q 7 U 2 V j d G l v b j E v Q 2 9 t Y m l u Z W R E Y X R h R m 9 y U E J f V F N f Z 3 J p Z C 9 T b 3 V y Y 2 U u e 1 l y M S B E b 2 x s Y X J z I F J l c S w z f S Z x d W 9 0 O y w m c X V v d D t T Z W N 0 a W 9 u M S 9 D b 2 1 i a W 5 l Z E R h d G F G b 3 J Q Q l 9 U U 1 9 n c m l k L 1 N v d X J j Z S 5 7 W X I y I E R v b G x h c n M g U m V x L D R 9 J n F 1 b 3 Q 7 X S w m c X V v d D t D b 2 x 1 b W 5 D b 3 V u d C Z x d W 9 0 O z o 1 L C Z x d W 9 0 O 0 t l e U N v b H V t b k 5 h b W V z J n F 1 b 3 Q 7 O l t d L C Z x d W 9 0 O 0 N v b H V t b k l k Z W 5 0 a X R p Z X M m c X V v d D s 6 W y Z x d W 9 0 O 1 N l Y 3 R p b 2 4 x L 0 N v b W J p b m V k R G F 0 Y U Z v c l B C X 1 R T X 2 d y a W Q v U 2 9 1 c m N l L n t Q c m 9 n c m F t L D B 9 J n F 1 b 3 Q 7 L C Z x d W 9 0 O 1 N l Y 3 R p b 2 4 x L 0 N v b W J p b m V k R G F 0 Y U Z v c l B C X 1 R T X 2 d y a W Q v U 2 9 1 c m N l L n t G d W 5 k L D F 9 J n F 1 b 3 Q 7 L C Z x d W 9 0 O 1 N l Y 3 R p b 2 4 x L 0 N v b W J p b m V k R G F 0 Y U Z v c l B C X 1 R T X 2 d y a W Q v U 2 9 1 c m N l L n t T d W J v Y m p l Y 3 Q s M n 0 m c X V v d D s s J n F 1 b 3 Q 7 U 2 V j d G l v b j E v Q 2 9 t Y m l u Z W R E Y X R h R m 9 y U E J f V F N f Z 3 J p Z C 9 T b 3 V y Y 2 U u e 1 l y M S B E b 2 x s Y X J z I F J l c S w z f S Z x d W 9 0 O y w m c X V v d D t T Z W N 0 a W 9 u M S 9 D b 2 1 i a W 5 l Z E R h d G F G b 3 J Q Q l 9 U U 1 9 n c m l k L 1 N v d X J j Z S 5 7 W X I y I E R v b G x h c n M g U m V x L D R 9 J n F 1 b 3 Q 7 X S w m c X V v d D t S Z W x h d G l v b n N o a X B J b m Z v J n F 1 b 3 Q 7 O l t d f S I g L z 4 8 L 1 N 0 Y W J s Z U V u d H J p Z X M + P C 9 J d G V t P j x J d G V t P j x J d G V t T G 9 j Y X R p b 2 4 + P E l 0 Z W 1 U e X B l P k Z v c m 1 1 b G E 8 L 0 l 0 Z W 1 U e X B l P j x J d G V t U G F 0 a D 5 T Z W N 0 a W 9 u M S 9 D b 2 1 i a W 5 l Z E R h d G F G b 3 J Q Q l 9 U U 1 9 n c m l k L 1 N v d X J j Z T w v S X R l b V B h d G g + P C 9 J d G V t T G 9 j Y X R p b 2 4 + P F N 0 Y W J s Z U V u d H J p Z X M g L z 4 8 L 0 l 0 Z W 0 + P E l 0 Z W 0 + P E l 0 Z W 1 M b 2 N h d G l v b j 4 8 S X R l b V R 5 c G U + R m 9 y b X V s Y T w v S X R l b V R 5 c G U + P E l 0 Z W 1 Q Y X R o P l N l Y 3 R p b 2 4 x L 0 N v b W J p b m V k R G F 0 Y U Z v c l B C X 1 R T X 2 d y a W Q v Q W R k Z W Q l M j B D d X N 0 b 2 0 8 L 0 l 0 Z W 1 Q Y X R o P j w v S X R l b U x v Y 2 F 0 a W 9 u P j x T d G F i b G V F b n R y a W V z I C 8 + P C 9 J d G V t P j x J d G V t P j x J d G V t T G 9 j Y X R p b 2 4 + P E l 0 Z W 1 U e X B l P k Z v c m 1 1 b G E 8 L 0 l 0 Z W 1 U e X B l P j x J d G V t U G F 0 a D 5 T Z W N 0 a W 9 u M S 9 D b 2 1 i a W 5 l Z E R h d G F G b 3 J Q Q l 9 U U 1 9 n c m l k L 0 Z p b H R l c m V k J T I w U m 9 3 c z w v S X R l b V B h d G g + P C 9 J d G V t T G 9 j Y X R p b 2 4 + P F N 0 Y W J s Z U V u d H J p Z X M g L z 4 8 L 0 l 0 Z W 0 + P E l 0 Z W 0 + P E l 0 Z W 1 M b 2 N h d G l v b j 4 8 S X R l b V R 5 c G U + R m 9 y b X V s Y T w v S X R l b V R 5 c G U + P E l 0 Z W 1 Q Y X R o P l N l Y 3 R p b 2 4 x L 0 N v b W J p b m V k R G F 0 Y U Z v c l B C X 1 R T X 2 d y a W Q v U 2 9 y d G V k J T I w U m 9 3 c z w v S X R l b V B h d G g + P C 9 J d G V t T G 9 j Y X R p b 2 4 + P F N 0 Y W J s Z U V u d H J p Z X M g L z 4 8 L 0 l 0 Z W 0 + P E l 0 Z W 0 + P E l 0 Z W 1 M b 2 N h d G l v b j 4 8 S X R l b V R 5 c G U + R m 9 y b X V s Y T w v S X R l b V R 5 c G U + P E l 0 Z W 1 Q Y X R o P l N l Y 3 R p b 2 4 x L 0 N v b W J p b m V k R G F 0 Y U Z v c l B C X 1 R T X 2 d y a W Q v U m V t b 3 Z l Z C U y M E N v b H V t b n M 8 L 0 l 0 Z W 1 Q Y X R o P j w v S X R l b U x v Y 2 F 0 a W 9 u P j x T d G F i b G V F b n R y a W V z I C 8 + P C 9 J d G V t P j x J d G V t P j x J d G V t T G 9 j Y X R p b 2 4 + P E l 0 Z W 1 U e X B l P k Z v c m 1 1 b G E 8 L 0 l 0 Z W 1 U e X B l P j x J d G V t U G F 0 a D 5 T Z W N 0 a W 9 u M S 9 B d X R o U G 9 z a X R p b 2 5 E Y X R h P C 9 J d G V t U G F 0 a D 4 8 L 0 l 0 Z W 1 M b 2 N h d G l v b j 4 8 U 3 R h Y m x l R W 5 0 c m l l c z 4 8 R W 5 0 c n k g V H l w Z T 0 i T m F 2 a W d h d G l v b l N 0 Z X B O Y W 1 l I i B W Y W x 1 Z T 0 i c 0 5 h d m l n Y X R p b 2 4 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V y c m 9 y Q 2 9 1 b n Q i I F Z h b H V l P S J s M C I g L z 4 8 R W 5 0 c n k g V H l w Z T 0 i R m l s b E N v b H V t b k 5 h b W V z I i B W Y W x 1 Z T 0 i c 1 s m c X V v d D t Q c m 9 n c m F t J n F 1 b 3 Q 7 L C Z x d W 9 0 O 0 Z 1 b m Q m c X V v d D s s J n F 1 b 3 Q 7 U 3 V i b 2 J q Z W N 0 J n F 1 b 3 Q 7 L C Z x d W 9 0 O 0 Z Z I D I w M j M g U G 9 z a X R p b 2 5 z I F J l c S Z x d W 9 0 O y w m c X V v d D t G W S A y M D I 0 I F B v c 2 l 0 a W 9 u c y B S Z X E m c X V v d D t d I i A v P j x F b n R y e S B U e X B l P S J G a W x s Q 2 9 s d W 1 u V H l w Z X M i I F Z h b H V l P S J z Q U F B Q U J R V T 0 i I C 8 + P E V u d H J 5 I F R 5 c G U 9 I k Z p b G x M Y X N 0 V X B k Y X R l Z C I g V m F s d W U 9 I m Q y M D I y L T A 3 L T M x V D E 0 O j M 0 O j M y L j Q y N D c y O D l a I i A v P j x F b n R y e S B U e X B l P S J G a W x s V G F y Z 2 V 0 I i B W Y W x 1 Z T 0 i c 0 F 1 d G h Q b 3 N p d G l v b k R h d G E i I C 8 + P E V u d H J 5 I F R 5 c G U 9 I l F 1 Z X J 5 S U Q i I F Z h b H V l P S J z Y m R k N j U x M G I t M 2 E 1 N C 0 0 Z m I z L T k w Y 2 Q t O W N k N W Q 0 Y T c y N T V h I i A v P j x F b n R y e S B U e X B l P S J M b 2 F k Z W R U b 0 F u Y W x 5 c 2 l z U 2 V y d m l j Z X M i I F Z h b H V l P S J s M C I g L z 4 8 R W 5 0 c n k g V H l w Z T 0 i R m l s b E V y c m 9 y Q 2 9 k Z S I g V m F s d W U 9 I n N V b m t u b 3 d u I i A v P j x F b n R y e S B U e X B l P S J S Z W N v d m V y e V R h c m d l d F N o Z W V 0 I i B W Y W x 1 Z T 0 i c 1 N o Z W V 0 M y I g L z 4 8 R W 5 0 c n k g V H l w Z T 0 i U m V j b 3 Z l c n l U Y X J n Z X R D b 2 x 1 b W 4 i I F Z h b H V l P S J s M S I g L z 4 8 R W 5 0 c n k g V H l w Z T 0 i U m V j b 3 Z l c n l U Y X J n Z X R S b 3 c i I F Z h b H V l P S J s M S I g L z 4 8 R W 5 0 c n k g V H l w Z T 0 i R m l s b F N 0 Y X R 1 c y I g V m F s d W U 9 I n N D b 2 1 w b G V 0 Z S I g L z 4 8 R W 5 0 c n k g V H l w Z T 0 i R m l s b E N v d W 5 0 I i B W Y W x 1 Z T 0 i b D E i I C 8 + P E V u d H J 5 I F R 5 c G U 9 I k F k Z G V k V G 9 E Y X R h T W 9 k Z W w i I F Z h b H V l P S J s M C I g L z 4 8 R W 5 0 c n k g V H l w Z T 0 i U m V s Y X R p b 2 5 z a G l w S W 5 m b 0 N v b n R h a W 5 l c i I g V m F s d W U 9 I n N 7 J n F 1 b 3 Q 7 Y 2 9 s d W 1 u Q 2 9 1 b n Q m c X V v d D s 6 N S w m c X V v d D t r Z X l D b 2 x 1 b W 5 O Y W 1 l c y Z x d W 9 0 O z p b J n F 1 b 3 Q 7 U H J v Z 3 J h b S Z x d W 9 0 O y w m c X V v d D t G d W 5 k J n F 1 b 3 Q 7 L C Z x d W 9 0 O 1 N 1 Y m 9 i a m V j d C Z x d W 9 0 O 1 0 s J n F 1 b 3 Q 7 c X V l c n l S Z W x h d G l v b n N o a X B z J n F 1 b 3 Q 7 O l t d L C Z x d W 9 0 O 2 N v b H V t b k l k Z W 5 0 a X R p Z X M m c X V v d D s 6 W y Z x d W 9 0 O 1 N l Y 3 R p b 2 4 x L 0 F 1 d G h Q b 3 N p d G l v b k R h d G E v R 3 J v d X B l Z C B S b 3 d z L n t Q c m 9 n c m F t L D B 9 J n F 1 b 3 Q 7 L C Z x d W 9 0 O 1 N l Y 3 R p b 2 4 x L 0 F 1 d G h Q b 3 N p d G l v b k R h d G E v R 3 J v d X B l Z C B S b 3 d z L n t G d W 5 k L D F 9 J n F 1 b 3 Q 7 L C Z x d W 9 0 O 1 N l Y 3 R p b 2 4 x L 0 F 1 d G h Q b 3 N p d G l v b k R h d G E v R 3 J v d X B l Z C B S b 3 d z L n t T d W J v Y m p l Y 3 Q s M n 0 m c X V v d D s s J n F 1 b 3 Q 7 U 2 V j d G l v b j E v Q X V 0 a F B v c 2 l 0 a W 9 u R G F 0 Y S 9 H c m 9 1 c G V k I F J v d 3 M u e 1 l y M S B Q b 3 N p d G l v b n M g U m V x L D N 9 J n F 1 b 3 Q 7 L C Z x d W 9 0 O 1 N l Y 3 R p b 2 4 x L 0 F 1 d G h Q b 3 N p d G l v b k R h d G E v R 3 J v d X B l Z C B S b 3 d z L n t Z c j I g U G 9 z a X R p b 2 5 z I F J l c S w 0 f S Z x d W 9 0 O 1 0 s J n F 1 b 3 Q 7 Q 2 9 s d W 1 u Q 2 9 1 b n Q m c X V v d D s 6 N S w m c X V v d D t L Z X l D b 2 x 1 b W 5 O Y W 1 l c y Z x d W 9 0 O z p b J n F 1 b 3 Q 7 U H J v Z 3 J h b S Z x d W 9 0 O y w m c X V v d D t G d W 5 k J n F 1 b 3 Q 7 L C Z x d W 9 0 O 1 N 1 Y m 9 i a m V j d C Z x d W 9 0 O 1 0 s J n F 1 b 3 Q 7 Q 2 9 s d W 1 u S W R l b n R p d G l l c y Z x d W 9 0 O z p b J n F 1 b 3 Q 7 U 2 V j d G l v b j E v Q X V 0 a F B v c 2 l 0 a W 9 u R G F 0 Y S 9 H c m 9 1 c G V k I F J v d 3 M u e 1 B y b 2 d y Y W 0 s M H 0 m c X V v d D s s J n F 1 b 3 Q 7 U 2 V j d G l v b j E v Q X V 0 a F B v c 2 l 0 a W 9 u R G F 0 Y S 9 H c m 9 1 c G V k I F J v d 3 M u e 0 Z 1 b m Q s M X 0 m c X V v d D s s J n F 1 b 3 Q 7 U 2 V j d G l v b j E v Q X V 0 a F B v c 2 l 0 a W 9 u R G F 0 Y S 9 H c m 9 1 c G V k I F J v d 3 M u e 1 N 1 Y m 9 i a m V j d C w y f S Z x d W 9 0 O y w m c X V v d D t T Z W N 0 a W 9 u M S 9 B d X R o U G 9 z a X R p b 2 5 E Y X R h L 0 d y b 3 V w Z W Q g U m 9 3 c y 5 7 W X I x I F B v c 2 l 0 a W 9 u c y B S Z X E s M 3 0 m c X V v d D s s J n F 1 b 3 Q 7 U 2 V j d G l v b j E v Q X V 0 a F B v c 2 l 0 a W 9 u R G F 0 Y S 9 H c m 9 1 c G V k I F J v d 3 M u e 1 l y M i B Q b 3 N p d G l v b n M g U m V x L D R 9 J n F 1 b 3 Q 7 X S w m c X V v d D t S Z W x h d G l v b n N o a X B J b m Z v J n F 1 b 3 Q 7 O l t d f S I g L z 4 8 L 1 N 0 Y W J s Z U V u d H J p Z X M + P C 9 J d G V t P j x J d G V t P j x J d G V t T G 9 j Y X R p b 2 4 + P E l 0 Z W 1 U e X B l P k Z v c m 1 1 b G E 8 L 0 l 0 Z W 1 U e X B l P j x J d G V t U G F 0 a D 5 T Z W N 0 a W 9 u M S 9 B d X R o U G 9 z a X R p b 2 5 E Y X R h L 1 N v d X J j Z T w v S X R l b V B h d G g + P C 9 J d G V t T G 9 j Y X R p b 2 4 + P F N 0 Y W J s Z U V u d H J p Z X M g L z 4 8 L 0 l 0 Z W 0 + P E l 0 Z W 0 + P E l 0 Z W 1 M b 2 N h d G l v b j 4 8 S X R l b V R 5 c G U + R m 9 y b X V s Y T w v S X R l b V R 5 c G U + P E l 0 Z W 1 Q Y X R o P l N l Y 3 R p b 2 4 x L 0 F 1 d G h Q b 3 N p d G l v b k R h d G E v U m V t b 3 Z l Z C U y M E N v b H V t b n M 8 L 0 l 0 Z W 1 Q Y X R o P j w v S X R l b U x v Y 2 F 0 a W 9 u P j x T d G F i b G V F b n R y a W V z I C 8 + P C 9 J d G V t P j x J d G V t P j x J d G V t T G 9 j Y X R p b 2 4 + P E l 0 Z W 1 U e X B l P k Z v c m 1 1 b G E 8 L 0 l 0 Z W 1 U e X B l P j x J d G V t U G F 0 a D 5 T Z W N 0 a W 9 u M S 9 B d X R o U G 9 z a X R p b 2 5 E Y X R h L 0 Z p b H R l c m V k J T I w U m 9 3 c z w v S X R l b V B h d G g + P C 9 J d G V t T G 9 j Y X R p b 2 4 + P F N 0 Y W J s Z U V u d H J p Z X M g L z 4 8 L 0 l 0 Z W 0 + P E l 0 Z W 0 + P E l 0 Z W 1 M b 2 N h d G l v b j 4 8 S X R l b V R 5 c G U + R m 9 y b X V s Y T w v S X R l b V R 5 c G U + P E l 0 Z W 1 Q Y X R o P l N l Y 3 R p b 2 4 x L 0 F 1 d G h Q b 3 N p d G l v b k R h d G E v U m V t b 3 Z l Z C U y M E N v b H V t b n M x P C 9 J d G V t U G F 0 a D 4 8 L 0 l 0 Z W 1 M b 2 N h d G l v b j 4 8 U 3 R h Y m x l R W 5 0 c m l l c y A v P j w v S X R l b T 4 8 S X R l b T 4 8 S X R l b U x v Y 2 F 0 a W 9 u P j x J d G V t V H l w Z T 5 G b 3 J t d W x h P C 9 J d G V t V H l w Z T 4 8 S X R l b V B h d G g + U 2 V j d G l v b j E v Q X V 0 a F B v c 2 l 0 a W 9 u R G F 0 Y S 9 S Z W 9 y Z G V y Z W Q l M j B D b 2 x 1 b W 5 z P C 9 J d G V t U G F 0 a D 4 8 L 0 l 0 Z W 1 M b 2 N h d G l v b j 4 8 U 3 R h Y m x l R W 5 0 c m l l c y A v P j w v S X R l b T 4 8 S X R l b T 4 8 S X R l b U x v Y 2 F 0 a W 9 u P j x J d G V t V H l w Z T 5 G b 3 J t d W x h P C 9 J d G V t V H l w Z T 4 8 S X R l b V B h d G g + U 2 V j d G l v b j E v Q X V 0 a F B v c 2 l 0 a W 9 u R G F 0 Y S 9 S Z W 5 h b W V k J T I w Q 2 9 s d W 1 u c z w v S X R l b V B h d G g + P C 9 J d G V t T G 9 j Y X R p b 2 4 + P F N 0 Y W J s Z U V u d H J p Z X M g L z 4 8 L 0 l 0 Z W 0 + P E l 0 Z W 0 + P E l 0 Z W 1 M b 2 N h d G l v b j 4 8 S X R l b V R 5 c G U + R m 9 y b X V s Y T w v S X R l b V R 5 c G U + P E l 0 Z W 1 Q Y X R o P l N l Y 3 R p b 2 4 x L 0 F 1 d G h Q b 3 N p d G l v b k R h d G E v R 3 J v d X B l Z C U y M F J v d 3 M 8 L 0 l 0 Z W 1 Q Y X R o P j w v S X R l b U x v Y 2 F 0 a W 9 u P j x T d G F i b G V F b n R y a W V z I C 8 + P C 9 J d G V t P j x J d G V t P j x J d G V t T G 9 j Y X R p b 2 4 + P E l 0 Z W 1 U e X B l P k Z v c m 1 1 b G E 8 L 0 l 0 Z W 1 U e X B l P j x J d G V t U G F 0 a D 5 T Z W N 0 a W 9 u M S 9 U Y m x Q b 3 N D Y W x j T W F p b i 9 D a G F u Z 2 V k J T I w V H l w Z T w v S X R l b V B h d G g + P C 9 J d G V t T G 9 j Y X R p b 2 4 + P F N 0 Y W J s Z U V u d H J p Z X M g L z 4 8 L 0 l 0 Z W 0 + P E l 0 Z W 0 + P E l 0 Z W 1 M b 2 N h d G l v b j 4 8 S X R l b V R 5 c G U + R m 9 y b X V s Y T w v S X R l b V R 5 c G U + P E l 0 Z W 1 Q Y X R o P l N l Y 3 R p b 2 4 x L 1 N h b G F y e U l u Z m 9 f R G V 0 Y W l s P C 9 J d G V t U G F 0 a D 4 8 L 0 l 0 Z W 1 M b 2 N h d G l v b j 4 8 U 3 R h Y m x l R W 5 0 c m l l c 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C I g L z 4 8 R W 5 0 c n k g V H l w Z T 0 i Q W R k Z W R U b 0 R h d G F N b 2 R l b C I g V m F s d W U 9 I m w w I i A v P j x F b n R y e S B U e X B l P S J R d W V y e U d y b 3 V w S U Q i I F Z h b H V l P S J z Z D c 5 M j A w N T Q t N j I 5 N S 0 0 M G U 0 L T g 0 Z T A t Y m J m O W E w M T Y x Z T d k I i A v P j x F b n R y e S B U e X B l P S J M b 2 F k Z W R U b 0 F u Y W x 5 c 2 l z U 2 V y d m l j Z X M i I F Z h b H V l P S J s M C I g L z 4 8 R W 5 0 c n k g V H l w Z T 0 i R m l s b E V y c m 9 y Q 2 9 k Z S I g V m F s d W U 9 I n N V b m t u b 3 d u I i A v P j x F b n R y e S B U e X B l P S J S Z W N v d m V y e V R h c m d l d F J v d y I g V m F s d W U 9 I m w x I i A v P j x F b n R y e S B U e X B l P S J S Z W N v d m V y e V R h c m d l d E N v b H V t b i I g V m F s d W U 9 I m w x I i A v P j x F b n R y e S B U e X B l P S J S Z W N v d m V y e V R h c m d l d F N o Z W V 0 I i B W Y W x 1 Z T 0 i c 1 N o Z W V 0 N C I g L z 4 8 R W 5 0 c n k g V H l w Z T 0 i R m l s b E x h c 3 R V c G R h d G V k I i B W Y W x 1 Z T 0 i Z D I w M j E t M D g t M T l U M D I 6 M T Q 6 M z g u M j Y 2 M z E y M V o i I C 8 + P E V u d H J 5 I F R 5 c G U 9 I k Z p b G x T d G F 0 d X M i I F Z h b H V l P S J z Q 2 9 t c G x l d G U i I C 8 + P E V u d H J 5 I F R 5 c G U 9 I l J l b G F 0 a W 9 u c 2 h p c E l u Z m 9 D b 2 5 0 Y W l u Z X I i I F Z h b H V l P S J z e y Z x d W 9 0 O 2 N v b H V t b k N v d W 5 0 J n F 1 b 3 Q 7 O j k s J n F 1 b 3 Q 7 a 2 V 5 Q 2 9 s d W 1 u T m F t Z X M m c X V v d D s 6 W 1 0 s J n F 1 b 3 Q 7 c X V l c n l S Z W x h d G l v b n N o a X B z J n F 1 b 3 Q 7 O l t d L C Z x d W 9 0 O 2 N v b H V t b k l k Z W 5 0 a X R p Z X M m c X V v d D s 6 W y Z x d W 9 0 O 1 N l Y 3 R p b 2 4 x L 1 R i b F B v c 0 N h b G N N Y W l u L 1 N v d X J j Z S 5 7 R W 5 0 Z X I g U G 9 z a X R p b 2 4 g L y B S b 2 x l I F R p d G x l L D B 9 J n F 1 b 3 Q 7 L C Z x d W 9 0 O 1 N l Y 3 R p b 2 4 x L 1 R i b F B v c 0 N h b G N N Y W l u L 1 N v d X J j Z S 5 7 R m l 2 Z S B E a W d p d C B T Z X J 2 a W N l I E F y Z W E g K E 9 w d G l v b m F s K S w x M H 0 m c X V v d D s s J n F 1 b 3 Q 7 U 2 V j d G l v b j E v V G J s U G 9 z Q 2 F s Y 0 1 h a W 4 v U 2 9 1 c m N l L n t G a X Z l I E R p Z 2 l 0 I E Z 1 b m Q g R G V 0 Y W l s I C h P c H R p b 2 5 h b C k s M T F 9 J n F 1 b 3 Q 7 L C Z x d W 9 0 O 1 N l Y 3 R p b 2 4 x L 1 R i b F B v c 0 N h b G N N Y W l u L 1 N v d X J j Z S 5 7 U 2 F s Y X J 5 I F N 1 Y m 9 i a m V j d C B D b 2 R l L D M 0 f S Z x d W 9 0 O y w m c X V v d D t T Z W N 0 a W 9 u M S 9 T Y W x h c n l J b m Z v X 0 R l d G F p b C 9 B Z G Q g R G V z Y 3 J p c H R p b 2 4 u e 0 R l c 2 N y a X B 0 a W 9 u L D E w f S Z x d W 9 0 O y w m c X V v d D t T Z W N 0 a W 9 u M S 9 U Y m x Q b 3 N D Y W x j T W F p b i 9 T b 3 V y Y 2 U u e 1 N h b G F y e S B D b 3 N 0 I F l y M S w x M n 0 m c X V v d D s s J n F 1 b 3 Q 7 U 2 V j d G l v b j E v V G J s U G 9 z Q 2 F s Y 0 1 h a W 4 v U 2 9 1 c m N l L n t T Y W x h c n k g Q 2 9 z d C B Z c j I s M T N 9 J n F 1 b 3 Q 7 L C Z x d W 9 0 O 1 N l Y 3 R p b 2 4 x L 1 N h b G F y e U l u Z m 9 f R G V 0 Y W l s L 0 F k Z C B Z c j E g U G 9 z L n t Z c j E g U G 9 z a X R p b 2 5 z L D E x f S Z x d W 9 0 O y w m c X V v d D t T Z W N 0 a W 9 u M S 9 T Y W x h c n l J b m Z v X 0 R l d G F p b C 9 B Z G Q g W X I y I F B v c y 5 7 W X I y I F B v c 2 l 0 a W 9 u c y w x M n 0 m c X V v d D t d L C Z x d W 9 0 O 0 N v b H V t b k N v d W 5 0 J n F 1 b 3 Q 7 O j k s J n F 1 b 3 Q 7 S 2 V 5 Q 2 9 s d W 1 u T m F t Z X M m c X V v d D s 6 W 1 0 s J n F 1 b 3 Q 7 Q 2 9 s d W 1 u S W R l b n R p d G l l c y Z x d W 9 0 O z p b J n F 1 b 3 Q 7 U 2 V j d G l v b j E v V G J s U G 9 z Q 2 F s Y 0 1 h a W 4 v U 2 9 1 c m N l L n t F b n R l c i B Q b 3 N p d G l v b i A v I F J v b G U g V G l 0 b G U s M H 0 m c X V v d D s s J n F 1 b 3 Q 7 U 2 V j d G l v b j E v V G J s U G 9 z Q 2 F s Y 0 1 h a W 4 v U 2 9 1 c m N l L n t G a X Z l I E R p Z 2 l 0 I F N l c n Z p Y 2 U g Q X J l Y S A o T 3 B 0 a W 9 u Y W w p L D E w f S Z x d W 9 0 O y w m c X V v d D t T Z W N 0 a W 9 u M S 9 U Y m x Q b 3 N D Y W x j T W F p b i 9 T b 3 V y Y 2 U u e 0 Z p d m U g R G l n a X Q g R n V u Z C B E Z X R h a W w g K E 9 w d G l v b m F s K S w x M X 0 m c X V v d D s s J n F 1 b 3 Q 7 U 2 V j d G l v b j E v V G J s U G 9 z Q 2 F s Y 0 1 h a W 4 v U 2 9 1 c m N l L n t T Y W x h c n k g U 3 V i b 2 J q Z W N 0 I E N v Z G U s M z R 9 J n F 1 b 3 Q 7 L C Z x d W 9 0 O 1 N l Y 3 R p b 2 4 x L 1 N h b G F y e U l u Z m 9 f R G V 0 Y W l s L 0 F k Z C B E Z X N j c m l w d G l v b i 5 7 R G V z Y 3 J p c H R p b 2 4 s M T B 9 J n F 1 b 3 Q 7 L C Z x d W 9 0 O 1 N l Y 3 R p b 2 4 x L 1 R i b F B v c 0 N h b G N N Y W l u L 1 N v d X J j Z S 5 7 U 2 F s Y X J 5 I E N v c 3 Q g W X I x L D E y f S Z x d W 9 0 O y w m c X V v d D t T Z W N 0 a W 9 u M S 9 U Y m x Q b 3 N D Y W x j T W F p b i 9 T b 3 V y Y 2 U u e 1 N h b G F y e S B D b 3 N 0 I F l y M i w x M 3 0 m c X V v d D s s J n F 1 b 3 Q 7 U 2 V j d G l v b j E v U 2 F s Y X J 5 S W 5 m b 1 9 E Z X R h a W w v Q W R k I F l y M S B Q b 3 M u e 1 l y M S B Q b 3 N p d G l v b n M s M T F 9 J n F 1 b 3 Q 7 L C Z x d W 9 0 O 1 N l Y 3 R p b 2 4 x L 1 N h b G F y e U l u Z m 9 f R G V 0 Y W l s L 0 F k Z C B Z c j I g U G 9 z L n t Z c j I g U G 9 z a X R p b 2 5 z L D E y f S Z x d W 9 0 O 1 0 s J n F 1 b 3 Q 7 U m V s Y X R p b 2 5 z a G l w S W 5 m b y Z x d W 9 0 O z p b X X 0 i I C 8 + P C 9 T d G F i b G V F b n R y a W V z P j w v S X R l b T 4 8 S X R l b T 4 8 S X R l b U x v Y 2 F 0 a W 9 u P j x J d G V t V H l w Z T 5 G b 3 J t d W x h P C 9 J d G V t V H l w Z T 4 8 S X R l b V B h d G g + U 2 V j d G l v b j E v U 2 F s Y X J 5 S W 5 m b 1 9 E Z X R h a W w v U 2 9 1 c m N l P C 9 J d G V t U G F 0 a D 4 8 L 0 l 0 Z W 1 M b 2 N h d G l v b j 4 8 U 3 R h Y m x l R W 5 0 c m l l c y A v P j w v S X R l b T 4 8 S X R l b T 4 8 S X R l b U x v Y 2 F 0 a W 9 u P j x J d G V t V H l w Z T 5 G b 3 J t d W x h P C 9 J d G V t V H l w Z T 4 8 S X R l b V B h d G g + U 2 V j d G l v b j E v U 2 F s Y X J 5 S W 5 m b 1 9 E Z X R h a W w v U m V t b 3 Z l Z C U y M E N v b H V t b n M 8 L 0 l 0 Z W 1 Q Y X R o P j w v S X R l b U x v Y 2 F 0 a W 9 u P j x T d G F i b G V F b n R y a W V z I C 8 + P C 9 J d G V t P j x J d G V t P j x J d G V t T G 9 j Y X R p b 2 4 + P E l 0 Z W 1 U e X B l P k Z v c m 1 1 b G E 8 L 0 l 0 Z W 1 U e X B l P j x J d G V t U G F 0 a D 5 T Z W N 0 a W 9 u M S 9 T Y W x h c n l J b m Z v X 0 R l d G F p b C 9 B Z G Q l M j B E Z X N j c m l w d G l v b j w v S X R l b V B h d G g + P C 9 J d G V t T G 9 j Y X R p b 2 4 + P F N 0 Y W J s Z U V u d H J p Z X M g L z 4 8 L 0 l 0 Z W 0 + P E l 0 Z W 0 + P E l 0 Z W 1 M b 2 N h d G l v b j 4 8 S X R l b V R 5 c G U + R m 9 y b X V s Y T w v S X R l b V R 5 c G U + P E l 0 Z W 1 Q Y X R o P l N l Y 3 R p b 2 4 x L 1 N h b G F y e U l u Z m 9 f R G V 0 Y W l s L 0 F k Z C U y M F l y M S U y M F B v c z w v S X R l b V B h d G g + P C 9 J d G V t T G 9 j Y X R p b 2 4 + P F N 0 Y W J s Z U V u d H J p Z X M g L z 4 8 L 0 l 0 Z W 0 + P E l 0 Z W 0 + P E l 0 Z W 1 M b 2 N h d G l v b j 4 8 S X R l b V R 5 c G U + R m 9 y b X V s Y T w v S X R l b V R 5 c G U + P E l 0 Z W 1 Q Y X R o P l N l Y 3 R p b 2 4 x L 1 N h b G F y e U l u Z m 9 f R G V 0 Y W l s L 0 F k Z C U y M F l y M i U y M F B v c z w v S X R l b V B h d G g + P C 9 J d G V t T G 9 j Y X R p b 2 4 + P F N 0 Y W J s Z U V u d H J p Z X M g L z 4 8 L 0 l 0 Z W 0 + P E l 0 Z W 0 + P E l 0 Z W 1 M b 2 N h d G l v b j 4 8 S X R l b V R 5 c G U + R m 9 y b X V s Y T w v S X R l b V R 5 c G U + P E l 0 Z W 1 Q Y X R o P l N l Y 3 R p b 2 4 x L 1 N h b G F y e U l u Z m 9 f R G V 0 Y W l s L 1 J l b W 9 2 Z W Q l M j B D b 2 x 1 b W 5 z M T w v S X R l b V B h d G g + P C 9 J d G V t T G 9 j Y X R p b 2 4 + P F N 0 Y W J s Z U V u d H J p Z X M g L z 4 8 L 0 l 0 Z W 0 + P E l 0 Z W 0 + P E l 0 Z W 1 M b 2 N h d G l v b j 4 8 S X R l b V R 5 c G U + R m 9 y b X V s Y T w v S X R l b V R 5 c G U + P E l 0 Z W 1 Q Y X R o P l N l Y 3 R p b 2 4 x L 1 N h b G F y e U l u Z m 9 f R G V 0 Y W l s L 1 J l b 3 J k Z X J l Z C U y M E N v b H V t b n M 8 L 0 l 0 Z W 1 Q Y X R o P j w v S X R l b U x v Y 2 F 0 a W 9 u P j x T d G F i b G V F b n R y a W V z I C 8 + P C 9 J d G V t P j x J d G V t P j x J d G V t T G 9 j Y X R p b 2 4 + P E l 0 Z W 1 U e X B l P k Z v c m 1 1 b G E 8 L 0 l 0 Z W 1 U e X B l P j x J d G V t U G F 0 a D 5 T Z W N 0 a W 9 u M S 9 T Y W x h c n l J b m Z v X 0 R l d G F p b C 9 S Z W 5 h b W V k J T I w Q 2 9 s d W 1 u c z w v S X R l b V B h d G g + P C 9 J d G V t T G 9 j Y X R p b 2 4 + P F N 0 Y W J s Z U V u d H J p Z X M g L z 4 8 L 0 l 0 Z W 0 + P E l 0 Z W 0 + P E l 0 Z W 1 M b 2 N h d G l v b j 4 8 S X R l b V R 5 c G U + R m 9 y b X V s Y T w v S X R l b V R 5 c G U + P E l 0 Z W 1 Q Y X R o P l N l Y 3 R p b 2 4 x L 1 N h b G F y e U l u Z m 9 f R G V 0 Y W l s L 0 Z p b H R l c m V k J T I w U m 9 3 c z w v S X R l b V B h d G g + P C 9 J d G V t T G 9 j Y X R p b 2 4 + P F N 0 Y W J s Z U V u d H J p Z X M g L z 4 8 L 0 l 0 Z W 0 + P E l 0 Z W 0 + P E l 0 Z W 1 M b 2 N h d G l v b j 4 8 S X R l b V R 5 c G U + R m 9 y b X V s Y T w v S X R l b V R 5 c G U + P E l 0 Z W 1 Q Y X R o P l N l Y 3 R p b 2 4 x L 1 N h b G F y e U l u Z m 9 f R G V 0 Y W l s L 0 d y b 3 V w Z W Q l M j B S b 3 d z P C 9 J d G V t U G F 0 a D 4 8 L 0 l 0 Z W 1 M b 2 N h d G l v b j 4 8 U 3 R h Y m x l R W 5 0 c m l l c y A v P j w v S X R l b T 4 8 S X R l b T 4 8 S X R l b U x v Y 2 F 0 a W 9 u P j x J d G V t V H l w Z T 5 G b 3 J t d W x h P C 9 J d G V t V H l w Z T 4 8 S X R l b V B h d G g + U 2 V j d G l v b j E v U 2 9 j a W F s U 2 V j d X J p d H l f R G V 0 Y W l s P C 9 J d G V t U G F 0 a D 4 8 L 0 l 0 Z W 1 M b 2 N h d G l v b j 4 8 U 3 R h Y m x l R W 5 0 c m l l c 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5 h b W V V c G R h d G V k Q W Z 0 Z X J G a W x s I i B W Y W x 1 Z T 0 i b D E i I C 8 + P E V u d H J 5 I F R 5 c G U 9 I l J l c 3 V s d F R 5 c G U i I F Z h b H V l P S J z V G F i b G U i I C 8 + P E V u d H J 5 I F R 5 c G U 9 I k J 1 Z m Z l c k 5 l e H R S Z W Z y Z X N o I i B W Y W x 1 Z T 0 i b D E i I C 8 + P E V u d H J 5 I F R 5 c G U 9 I k Z p b G x l Z E N v b X B s Z X R l U m V z d W x 0 V G 9 X b 3 J r c 2 h l Z X Q i I F Z h b H V l P S J s M C I g L z 4 8 R W 5 0 c n k g V H l w Z T 0 i R m l s b F N 0 Y X R 1 c y I g V m F s d W U 9 I n N D b 2 1 w b G V 0 Z S I g L z 4 8 R W 5 0 c n k g V H l w Z T 0 i R m l s b E x h c 3 R V c G R h d G V k I i B W Y W x 1 Z T 0 i Z D I w M j E t M D g t M T l U M D I 6 M T U 6 M z E u N z Q 3 O T Y z N F o i I C 8 + P E V u d H J 5 I F R 5 c G U 9 I k Z p b G x F c n J v c k N v Z G U i I F Z h b H V l P S J z V W 5 r b m 9 3 b i I g L z 4 8 R W 5 0 c n k g V H l w Z T 0 i Q W R k Z W R U b 0 R h d G F N b 2 R l b C I g V m F s d W U 9 I m w w I i A v P j x F b n R y e S B U e X B l P S J R d W V y e U d y b 3 V w S U Q i I F Z h b H V l P S J z Z D c 5 M j A w N T Q t N j I 5 N S 0 0 M G U 0 L T g 0 Z T A t Y m J m O W E w M T Y x Z T d k I i A v P j w v U 3 R h Y m x l R W 5 0 c m l l c z 4 8 L 0 l 0 Z W 0 + P E l 0 Z W 0 + P E l 0 Z W 1 M b 2 N h d G l v b j 4 8 S X R l b V R 5 c G U + R m 9 y b X V s Y T w v S X R l b V R 5 c G U + P E l 0 Z W 1 Q Y X R o P l N l Y 3 R p b 2 4 x L 1 N v Y 2 l h b F N l Y 3 V y a X R 5 X 0 R l d G F p b C 9 T b 3 V y Y 2 U 8 L 0 l 0 Z W 1 Q Y X R o P j w v S X R l b U x v Y 2 F 0 a W 9 u P j x T d G F i b G V F b n R y a W V z I C 8 + P C 9 J d G V t P j x J d G V t P j x J d G V t T G 9 j Y X R p b 2 4 + P E l 0 Z W 1 U e X B l P k Z v c m 1 1 b G E 8 L 0 l 0 Z W 1 U e X B l P j x J d G V t U G F 0 a D 5 T Z W N 0 a W 9 u M S 9 T b 2 N p Y W x T Z W N 1 c m l 0 e V 9 E Z X R h a W w v Q W R k J T I w R G V z Y 3 J p c H R p b 2 4 8 L 0 l 0 Z W 1 Q Y X R o P j w v S X R l b U x v Y 2 F 0 a W 9 u P j x T d G F i b G V F b n R y a W V z I C 8 + P C 9 J d G V t P j x J d G V t P j x J d G V t T G 9 j Y X R p b 2 4 + P E l 0 Z W 1 U e X B l P k Z v c m 1 1 b G E 8 L 0 l 0 Z W 1 U e X B l P j x J d G V t U G F 0 a D 5 T Z W N 0 a W 9 u M S 9 T b 2 N p Y W x T Z W N 1 c m l 0 e V 9 E Z X R h a W w v Q W R k J T I w W X I x J T I w U G 9 z P C 9 J d G V t U G F 0 a D 4 8 L 0 l 0 Z W 1 M b 2 N h d G l v b j 4 8 U 3 R h Y m x l R W 5 0 c m l l c y A v P j w v S X R l b T 4 8 S X R l b T 4 8 S X R l b U x v Y 2 F 0 a W 9 u P j x J d G V t V H l w Z T 5 G b 3 J t d W x h P C 9 J d G V t V H l w Z T 4 8 S X R l b V B h d G g + U 2 V j d G l v b j E v U 2 9 j a W F s U 2 V j d X J p d H l f R G V 0 Y W l s L 0 F k Z C U y M F l y M i U y M F B v c z w v S X R l b V B h d G g + P C 9 J d G V t T G 9 j Y X R p b 2 4 + P F N 0 Y W J s Z U V u d H J p Z X M g L z 4 8 L 0 l 0 Z W 0 + P E l 0 Z W 0 + P E l 0 Z W 1 M b 2 N h d G l v b j 4 8 S X R l b V R 5 c G U + R m 9 y b X V s Y T w v S X R l b V R 5 c G U + P E l 0 Z W 1 Q Y X R o P l N l Y 3 R p b 2 4 x L 1 N v Y 2 l h b F N l Y 3 V y a X R 5 X 0 R l d G F p b C 9 S Z W 1 v d m V k J T I w Q 2 9 s d W 1 u c z w v S X R l b V B h d G g + P C 9 J d G V t T G 9 j Y X R p b 2 4 + P F N 0 Y W J s Z U V u d H J p Z X M g L z 4 8 L 0 l 0 Z W 0 + P E l 0 Z W 0 + P E l 0 Z W 1 M b 2 N h d G l v b j 4 8 S X R l b V R 5 c G U + R m 9 y b X V s Y T w v S X R l b V R 5 c G U + P E l 0 Z W 1 Q Y X R o P l N l Y 3 R p b 2 4 x L 1 N v Y 2 l h b F N l Y 3 V y a X R 5 X 0 R l d G F p b C 9 S Z W 9 y Z G V y Z W Q l M j B D b 2 x 1 b W 5 z P C 9 J d G V t U G F 0 a D 4 8 L 0 l 0 Z W 1 M b 2 N h d G l v b j 4 8 U 3 R h Y m x l R W 5 0 c m l l c y A v P j w v S X R l b T 4 8 S X R l b T 4 8 S X R l b U x v Y 2 F 0 a W 9 u P j x J d G V t V H l w Z T 5 G b 3 J t d W x h P C 9 J d G V t V H l w Z T 4 8 S X R l b V B h d G g + U 2 V j d G l v b j E v U 2 9 j a W F s U 2 V j d X J p d H l f R G V 0 Y W l s L 1 J l b m F t Z W Q l M j B D b 2 x 1 b W 5 z P C 9 J d G V t U G F 0 a D 4 8 L 0 l 0 Z W 1 M b 2 N h d G l v b j 4 8 U 3 R h Y m x l R W 5 0 c m l l c y A v P j w v S X R l b T 4 8 S X R l b T 4 8 S X R l b U x v Y 2 F 0 a W 9 u P j x J d G V t V H l w Z T 5 G b 3 J t d W x h P C 9 J d G V t V H l w Z T 4 8 S X R l b V B h d G g + U 2 V j d G l v b j E v U 2 9 j a W F s U 2 V j d X J p d H l f R G V 0 Y W l s L 0 Z p b H R l c m V k J T I w U m 9 3 c z w v S X R l b V B h d G g + P C 9 J d G V t T G 9 j Y X R p b 2 4 + P F N 0 Y W J s Z U V u d H J p Z X M g L z 4 8 L 0 l 0 Z W 0 + P E l 0 Z W 0 + P E l 0 Z W 1 M b 2 N h d G l v b j 4 8 S X R l b V R 5 c G U + R m 9 y b X V s Y T w v S X R l b V R 5 c G U + P E l 0 Z W 1 Q Y X R o P l N l Y 3 R p b 2 4 x L 1 N v Y 2 l h b F N l Y 3 V y a X R 5 X 0 R l d G F p b C 9 H c m 9 1 c G V k J T I w U m 9 3 c z w v S X R l b V B h d G g + P C 9 J d G V t T G 9 j Y X R p b 2 4 + P F N 0 Y W J s Z U V u d H J p Z X M g L z 4 8 L 0 l 0 Z W 0 + P E l 0 Z W 0 + P E l 0 Z W 1 M b 2 N h d G l v b j 4 8 S X R l b V R 5 c G U + R m 9 y b X V s Y T w v S X R l b V R 5 c G U + P E l 0 Z W 1 Q Y X R o P l N l Y 3 R p b 2 4 x L 0 1 l Z G l j Y X J l X 0 R l d G F p b D w v S X R l b V B h d G g + P C 9 J d G V t T G 9 j Y X R p b 2 4 + P F N 0 Y W J s Z U V u d H J p Z X M + 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x I i A v P j x F b n R y e S B U e X B l P S J G a W x s Z W R D b 2 1 w b G V 0 Z V J l c 3 V s d F R v V 2 9 y a 3 N o Z W V 0 I i B W Y W x 1 Z T 0 i b D A i I C 8 + P E V u d H J 5 I F R 5 c G U 9 I k Z p b G x F c n J v c k N v Z G U i I F Z h b H V l P S J z V W 5 r b m 9 3 b i I g L z 4 8 R W 5 0 c n k g V H l w Z T 0 i Q W R k Z W R U b 0 R h d G F N b 2 R l b C I g V m F s d W U 9 I m w w I i A v P j x F b n R y e S B U e X B l P S J M b 2 F k Z W R U b 0 F u Y W x 5 c 2 l z U 2 V y d m l j Z X M i I F Z h b H V l P S J s M C I g L z 4 8 R W 5 0 c n k g V H l w Z T 0 i R m l s b E x h c 3 R V c G R h d G V k I i B W Y W x 1 Z T 0 i Z D I w M j E t M D g t M T l U M D I 6 M T U 6 N T I u N D Q 4 M D U 3 N l o i I C 8 + P E V u d H J 5 I F R 5 c G U 9 I k Z p b G x T d G F 0 d X M i I F Z h b H V l P S J z Q 2 9 t c G x l d G U i I C 8 + P E V u d H J 5 I F R 5 c G U 9 I l F 1 Z X J 5 R 3 J v d X B J R C I g V m F s d W U 9 I n N k N z k y M D A 1 N C 0 2 M j k 1 L T Q w Z T Q t O D R l M C 1 i Y m Y 5 Y T A x N j F l N 2 Q i I C 8 + P C 9 T d G F i b G V F b n R y a W V z P j w v S X R l b T 4 8 S X R l b T 4 8 S X R l b U x v Y 2 F 0 a W 9 u P j x J d G V t V H l w Z T 5 G b 3 J t d W x h P C 9 J d G V t V H l w Z T 4 8 S X R l b V B h d G g + U 2 V j d G l v b j E v T W V k a W N h c m V f R G V 0 Y W l s L 1 N v d X J j Z T w v S X R l b V B h d G g + P C 9 J d G V t T G 9 j Y X R p b 2 4 + P F N 0 Y W J s Z U V u d H J p Z X M g L z 4 8 L 0 l 0 Z W 0 + P E l 0 Z W 0 + P E l 0 Z W 1 M b 2 N h d G l v b j 4 8 S X R l b V R 5 c G U + R m 9 y b X V s Y T w v S X R l b V R 5 c G U + P E l 0 Z W 1 Q Y X R o P l N l Y 3 R p b 2 4 x L 0 1 l Z G l j Y X J l X 0 R l d G F p b C 9 B Z G Q l M j B E Z X N j c m l w d G l v b j w v S X R l b V B h d G g + P C 9 J d G V t T G 9 j Y X R p b 2 4 + P F N 0 Y W J s Z U V u d H J p Z X M g L z 4 8 L 0 l 0 Z W 0 + P E l 0 Z W 0 + P E l 0 Z W 1 M b 2 N h d G l v b j 4 8 S X R l b V R 5 c G U + R m 9 y b X V s Y T w v S X R l b V R 5 c G U + P E l 0 Z W 1 Q Y X R o P l N l Y 3 R p b 2 4 x L 0 1 l Z G l j Y X J l X 0 R l d G F p b C 9 B Z G Q l M j B Z c j E l M j B Q b 3 M 8 L 0 l 0 Z W 1 Q Y X R o P j w v S X R l b U x v Y 2 F 0 a W 9 u P j x T d G F i b G V F b n R y a W V z I C 8 + P C 9 J d G V t P j x J d G V t P j x J d G V t T G 9 j Y X R p b 2 4 + P E l 0 Z W 1 U e X B l P k Z v c m 1 1 b G E 8 L 0 l 0 Z W 1 U e X B l P j x J d G V t U G F 0 a D 5 T Z W N 0 a W 9 u M S 9 N Z W R p Y 2 F y Z V 9 E Z X R h a W w v Q W R k J T I w W X I y J T I w U G 9 z P C 9 J d G V t U G F 0 a D 4 8 L 0 l 0 Z W 1 M b 2 N h d G l v b j 4 8 U 3 R h Y m x l R W 5 0 c m l l c y A v P j w v S X R l b T 4 8 S X R l b T 4 8 S X R l b U x v Y 2 F 0 a W 9 u P j x J d G V t V H l w Z T 5 G b 3 J t d W x h P C 9 J d G V t V H l w Z T 4 8 S X R l b V B h d G g + U 2 V j d G l v b j E v T W V k a W N h c m V f R G V 0 Y W l s L 1 J l b W 9 2 Z W Q l M j B D b 2 x 1 b W 5 z P C 9 J d G V t U G F 0 a D 4 8 L 0 l 0 Z W 1 M b 2 N h d G l v b j 4 8 U 3 R h Y m x l R W 5 0 c m l l c y A v P j w v S X R l b T 4 8 S X R l b T 4 8 S X R l b U x v Y 2 F 0 a W 9 u P j x J d G V t V H l w Z T 5 G b 3 J t d W x h P C 9 J d G V t V H l w Z T 4 8 S X R l b V B h d G g + U 2 V j d G l v b j E v T W V k a W N h c m V f R G V 0 Y W l s L 1 J l b 3 J k Z X J l Z C U y M E N v b H V t b n M 8 L 0 l 0 Z W 1 Q Y X R o P j w v S X R l b U x v Y 2 F 0 a W 9 u P j x T d G F i b G V F b n R y a W V z I C 8 + P C 9 J d G V t P j x J d G V t P j x J d G V t T G 9 j Y X R p b 2 4 + P E l 0 Z W 1 U e X B l P k Z v c m 1 1 b G E 8 L 0 l 0 Z W 1 U e X B l P j x J d G V t U G F 0 a D 5 T Z W N 0 a W 9 u M S 9 N Z W R p Y 2 F y Z V 9 E Z X R h a W w v U m V u Y W 1 l Z C U y M E N v b H V t b n M 8 L 0 l 0 Z W 1 Q Y X R o P j w v S X R l b U x v Y 2 F 0 a W 9 u P j x T d G F i b G V F b n R y a W V z I C 8 + P C 9 J d G V t P j x J d G V t P j x J d G V t T G 9 j Y X R p b 2 4 + P E l 0 Z W 1 U e X B l P k Z v c m 1 1 b G E 8 L 0 l 0 Z W 1 U e X B l P j x J d G V t U G F 0 a D 5 T Z W N 0 a W 9 u M S 9 N Z W R p Y 2 F y Z V 9 E Z X R h a W w v R m l s d G V y Z W Q l M j B S b 3 d z P C 9 J d G V t U G F 0 a D 4 8 L 0 l 0 Z W 1 M b 2 N h d G l v b j 4 8 U 3 R h Y m x l R W 5 0 c m l l c y A v P j w v S X R l b T 4 8 S X R l b T 4 8 S X R l b U x v Y 2 F 0 a W 9 u P j x J d G V t V H l w Z T 5 G b 3 J t d W x h P C 9 J d G V t V H l w Z T 4 8 S X R l b V B h d G g + U 2 V j d G l v b j E v T W V k a W N h c m V f R G V 0 Y W l s L 0 d y b 3 V w Z W Q l M j B S b 3 d z P C 9 J d G V t U G F 0 a D 4 8 L 0 l 0 Z W 1 M b 2 N h d G l v b j 4 8 U 3 R h Y m x l R W 5 0 c m l l c y A v P j w v S X R l b T 4 8 S X R l b T 4 8 S X R l b U x v Y 2 F 0 a W 9 u P j x J d G V t V H l w Z T 5 G b 3 J t d W x h P C 9 J d G V t V H l w Z T 4 8 S X R l b V B h d G g + U 2 V j d G l v b j E v U m V 0 a X J l b W V u d F 9 E Z X R h a W w 8 L 0 l 0 Z W 1 Q Y X R o P j w v S X R l b U x v Y 2 F 0 a W 9 u P j x T d G F i b G V F b n R y a W V z 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T m F t Z V V w Z G F 0 Z W R B Z n R l c k Z p b G w i I F Z h b H V l P S J s M S I g L z 4 8 R W 5 0 c n k g V H l w Z T 0 i U m V z d W x 0 V H l w Z S I g V m F s d W U 9 I n N U Y W J s Z S I g L z 4 8 R W 5 0 c n k g V H l w Z T 0 i R m l s b G V k Q 2 9 t c G x l d G V S Z X N 1 b H R U b 1 d v c m t z a G V l d C I g V m F s d W U 9 I m w w I i A v P j x F b n R y e S B U e X B l P S J B Z G R l Z F R v R G F 0 Y U 1 v Z G V s I i B W Y W x 1 Z T 0 i b D A i I C 8 + P E V u d H J 5 I F R 5 c G U 9 I k Z p b G x F c n J v c k N v Z G U i I F Z h b H V l P S J z V W 5 r b m 9 3 b i I g L z 4 8 R W 5 0 c n k g V H l w Z T 0 i T G 9 h Z G V k V G 9 B b m F s e X N p c 1 N l c n Z p Y 2 V z I i B W Y W x 1 Z T 0 i b D A i I C 8 + P E V u d H J 5 I F R 5 c G U 9 I k J 1 Z m Z l c k 5 l e H R S Z W Z y Z X N o I i B W Y W x 1 Z T 0 i b D E i I C 8 + P E V u d H J 5 I F R 5 c G U 9 I k Z p b G x M Y X N 0 V X B k Y X R l Z C I g V m F s d W U 9 I m Q y M D I x L T A 4 L T E 5 V D A y O j E 2 O j E 0 L j Q 0 M T Q z M j J a I i A v P j x F b n R y e S B U e X B l P S J G a W x s U 3 R h d H V z I i B W Y W x 1 Z T 0 i c 0 N v b X B s Z X R l I i A v P j x F b n R y e S B U e X B l P S J R d W V y e U d y b 3 V w S U Q i I F Z h b H V l P S J z Z D c 5 M j A w N T Q t N j I 5 N S 0 0 M G U 0 L T g 0 Z T A t Y m J m O W E w M T Y x Z T d k I i A v P j w v U 3 R h Y m x l R W 5 0 c m l l c z 4 8 L 0 l 0 Z W 0 + P E l 0 Z W 0 + P E l 0 Z W 1 M b 2 N h d G l v b j 4 8 S X R l b V R 5 c G U + R m 9 y b X V s Y T w v S X R l b V R 5 c G U + P E l 0 Z W 1 Q Y X R o P l N l Y 3 R p b 2 4 x L 1 J l d G l y Z W 1 l b n R f R G V 0 Y W l s L 1 N v d X J j Z T w v S X R l b V B h d G g + P C 9 J d G V t T G 9 j Y X R p b 2 4 + P F N 0 Y W J s Z U V u d H J p Z X M g L z 4 8 L 0 l 0 Z W 0 + P E l 0 Z W 0 + P E l 0 Z W 1 M b 2 N h d G l v b j 4 8 S X R l b V R 5 c G U + R m 9 y b X V s Y T w v S X R l b V R 5 c G U + P E l 0 Z W 1 Q Y X R o P l N l Y 3 R p b 2 4 x L 1 J l d G l y Z W 1 l b n R f R G V 0 Y W l s L 0 F k Z C U y M E R l c 2 N y a X B 0 a W 9 u P C 9 J d G V t U G F 0 a D 4 8 L 0 l 0 Z W 1 M b 2 N h d G l v b j 4 8 U 3 R h Y m x l R W 5 0 c m l l c y A v P j w v S X R l b T 4 8 S X R l b T 4 8 S X R l b U x v Y 2 F 0 a W 9 u P j x J d G V t V H l w Z T 5 G b 3 J t d W x h P C 9 J d G V t V H l w Z T 4 8 S X R l b V B h d G g + U 2 V j d G l v b j E v U m V 0 a X J l b W V u d F 9 E Z X R h a W w v Q W R k J T I w W X I x J T I w U G 9 z P C 9 J d G V t U G F 0 a D 4 8 L 0 l 0 Z W 1 M b 2 N h d G l v b j 4 8 U 3 R h Y m x l R W 5 0 c m l l c y A v P j w v S X R l b T 4 8 S X R l b T 4 8 S X R l b U x v Y 2 F 0 a W 9 u P j x J d G V t V H l w Z T 5 G b 3 J t d W x h P C 9 J d G V t V H l w Z T 4 8 S X R l b V B h d G g + U 2 V j d G l v b j E v U m V 0 a X J l b W V u d F 9 E Z X R h a W w v Q W R k J T I w W X I y J T I w U G 9 z P C 9 J d G V t U G F 0 a D 4 8 L 0 l 0 Z W 1 M b 2 N h d G l v b j 4 8 U 3 R h Y m x l R W 5 0 c m l l c y A v P j w v S X R l b T 4 8 S X R l b T 4 8 S X R l b U x v Y 2 F 0 a W 9 u P j x J d G V t V H l w Z T 5 G b 3 J t d W x h P C 9 J d G V t V H l w Z T 4 8 S X R l b V B h d G g + U 2 V j d G l v b j E v U m V 0 a X J l b W V u d F 9 E Z X R h a W w v U m V t b 3 Z l Z C U y M E N v b H V t b n M 8 L 0 l 0 Z W 1 Q Y X R o P j w v S X R l b U x v Y 2 F 0 a W 9 u P j x T d G F i b G V F b n R y a W V z I C 8 + P C 9 J d G V t P j x J d G V t P j x J d G V t T G 9 j Y X R p b 2 4 + P E l 0 Z W 1 U e X B l P k Z v c m 1 1 b G E 8 L 0 l 0 Z W 1 U e X B l P j x J d G V t U G F 0 a D 5 T Z W N 0 a W 9 u M S 9 S Z X R p c m V t Z W 5 0 X 0 R l d G F p b C 9 S Z W 9 y Z G V y Z W Q l M j B D b 2 x 1 b W 5 z P C 9 J d G V t U G F 0 a D 4 8 L 0 l 0 Z W 1 M b 2 N h d G l v b j 4 8 U 3 R h Y m x l R W 5 0 c m l l c y A v P j w v S X R l b T 4 8 S X R l b T 4 8 S X R l b U x v Y 2 F 0 a W 9 u P j x J d G V t V H l w Z T 5 G b 3 J t d W x h P C 9 J d G V t V H l w Z T 4 8 S X R l b V B h d G g + U 2 V j d G l v b j E v U m V 0 a X J l b W V u d F 9 E Z X R h a W w v U m V u Y W 1 l Z C U y M E N v b H V t b n M 8 L 0 l 0 Z W 1 Q Y X R o P j w v S X R l b U x v Y 2 F 0 a W 9 u P j x T d G F i b G V F b n R y a W V z I C 8 + P C 9 J d G V t P j x J d G V t P j x J d G V t T G 9 j Y X R p b 2 4 + P E l 0 Z W 1 U e X B l P k Z v c m 1 1 b G E 8 L 0 l 0 Z W 1 U e X B l P j x J d G V t U G F 0 a D 5 T Z W N 0 a W 9 u M S 9 S Z X R p c m V t Z W 5 0 X 0 R l d G F p b C 9 G a W x 0 Z X J l Z C U y M F J v d 3 M 8 L 0 l 0 Z W 1 Q Y X R o P j w v S X R l b U x v Y 2 F 0 a W 9 u P j x T d G F i b G V F b n R y a W V z I C 8 + P C 9 J d G V t P j x J d G V t P j x J d G V t T G 9 j Y X R p b 2 4 + P E l 0 Z W 1 U e X B l P k Z v c m 1 1 b G E 8 L 0 l 0 Z W 1 U e X B l P j x J d G V t U G F 0 a D 5 T Z W N 0 a W 9 u M S 9 S Z X R p c m V t Z W 5 0 X 0 R l d G F p b C 9 H c m 9 1 c G V k J T I w U m 9 3 c z w v S X R l b V B h d G g + P C 9 J d G V t T G 9 j Y X R p b 2 4 + P F N 0 Y W J s Z U V u d H J p Z X M g L z 4 8 L 0 l 0 Z W 0 + P E l 0 Z W 0 + P E l 0 Z W 1 M b 2 N h d G l v b j 4 8 S X R l b V R 5 c G U + R m 9 y b X V s Y T w v S X R l b V R 5 c G U + P E l 0 Z W 1 Q Y X R o P l N l Y 3 R p b 2 4 x L 0 d y b 3 V w T G l m Z V 9 E Z X R h a W w 8 L 0 l 0 Z W 1 Q Y X R o P j w v S X R l b U x v Y 2 F 0 a W 9 u P j x T d G F i b G V F b n R y a W V z 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T m F t Z V V w Z G F 0 Z W R B Z n R l c k Z p b G w i I F Z h b H V l P S J s M S I g L z 4 8 R W 5 0 c n k g V H l w Z T 0 i U m V z d W x 0 V H l w Z S I g V m F s d W U 9 I n N U Y W J s Z S I g L z 4 8 R W 5 0 c n k g V H l w Z T 0 i R m l s b G V k Q 2 9 t c G x l d G V S Z X N 1 b H R U b 1 d v c m t z a G V l d C I g V m F s d W U 9 I m w w I i A v P j x F b n R y e S B U e X B l P S J G a W x s U 3 R h d H V z I i B W Y W x 1 Z T 0 i c 0 N v b X B s Z X R l I i A v P j x F b n R y e S B U e X B l P S J B Z G R l Z F R v R G F 0 Y U 1 v Z G V s I i B W Y W x 1 Z T 0 i b D A i I C 8 + P E V u d H J 5 I F R 5 c G U 9 I k Z p b G x F c n J v c k N v Z G U i I F Z h b H V l P S J z V W 5 r b m 9 3 b i I g L z 4 8 R W 5 0 c n k g V H l w Z T 0 i T G 9 h Z G V k V G 9 B b m F s e X N p c 1 N l c n Z p Y 2 V z I i B W Y W x 1 Z T 0 i b D A i I C 8 + P E V u d H J 5 I F R 5 c G U 9 I k J 1 Z m Z l c k 5 l e H R S Z W Z y Z X N o I i B W Y W x 1 Z T 0 i b D E i I C 8 + P E V u d H J 5 I F R 5 c G U 9 I k Z p b G x M Y X N 0 V X B k Y X R l Z C I g V m F s d W U 9 I m Q y M D I x L T A 4 L T E 5 V D A y O j E 2 O j M 5 L j A 1 O D E 2 N z F a I i A v P j x F b n R y e S B U e X B l P S J R d W V y e U d y b 3 V w S U Q i I F Z h b H V l P S J z Z D c 5 M j A w N T Q t N j I 5 N S 0 0 M G U 0 L T g 0 Z T A t Y m J m O W E w M T Y x Z T d k I i A v P j w v U 3 R h Y m x l R W 5 0 c m l l c z 4 8 L 0 l 0 Z W 0 + P E l 0 Z W 0 + P E l 0 Z W 1 M b 2 N h d G l v b j 4 8 S X R l b V R 5 c G U + R m 9 y b X V s Y T w v S X R l b V R 5 c G U + P E l 0 Z W 1 Q Y X R o P l N l Y 3 R p b 2 4 x L 0 d y b 3 V w T G l m Z V 9 E Z X R h a W w v U 2 9 1 c m N l P C 9 J d G V t U G F 0 a D 4 8 L 0 l 0 Z W 1 M b 2 N h d G l v b j 4 8 U 3 R h Y m x l R W 5 0 c m l l c y A v P j w v S X R l b T 4 8 S X R l b T 4 8 S X R l b U x v Y 2 F 0 a W 9 u P j x J d G V t V H l w Z T 5 G b 3 J t d W x h P C 9 J d G V t V H l w Z T 4 8 S X R l b V B h d G g + U 2 V j d G l v b j E v R 3 J v d X B M a W Z l X 0 R l d G F p b C 9 B Z G Q l M j B E Z X N j c m l w d G l v b j w v S X R l b V B h d G g + P C 9 J d G V t T G 9 j Y X R p b 2 4 + P F N 0 Y W J s Z U V u d H J p Z X M g L z 4 8 L 0 l 0 Z W 0 + P E l 0 Z W 0 + P E l 0 Z W 1 M b 2 N h d G l v b j 4 8 S X R l b V R 5 c G U + R m 9 y b X V s Y T w v S X R l b V R 5 c G U + P E l 0 Z W 1 Q Y X R o P l N l Y 3 R p b 2 4 x L 0 d y b 3 V w T G l m Z V 9 E Z X R h a W w v Q W R k J T I w W X I x J T I w U G 9 z P C 9 J d G V t U G F 0 a D 4 8 L 0 l 0 Z W 1 M b 2 N h d G l v b j 4 8 U 3 R h Y m x l R W 5 0 c m l l c y A v P j w v S X R l b T 4 8 S X R l b T 4 8 S X R l b U x v Y 2 F 0 a W 9 u P j x J d G V t V H l w Z T 5 G b 3 J t d W x h P C 9 J d G V t V H l w Z T 4 8 S X R l b V B h d G g + U 2 V j d G l v b j E v R 3 J v d X B M a W Z l X 0 R l d G F p b C 9 B Z G Q l M j B Z c j I l M j B Q b 3 M 8 L 0 l 0 Z W 1 Q Y X R o P j w v S X R l b U x v Y 2 F 0 a W 9 u P j x T d G F i b G V F b n R y a W V z I C 8 + P C 9 J d G V t P j x J d G V t P j x J d G V t T G 9 j Y X R p b 2 4 + P E l 0 Z W 1 U e X B l P k Z v c m 1 1 b G E 8 L 0 l 0 Z W 1 U e X B l P j x J d G V t U G F 0 a D 5 T Z W N 0 a W 9 u M S 9 H c m 9 1 c E x p Z m V f R G V 0 Y W l s L 1 J l b W 9 2 Z W Q l M j B D b 2 x 1 b W 5 z P C 9 J d G V t U G F 0 a D 4 8 L 0 l 0 Z W 1 M b 2 N h d G l v b j 4 8 U 3 R h Y m x l R W 5 0 c m l l c y A v P j w v S X R l b T 4 8 S X R l b T 4 8 S X R l b U x v Y 2 F 0 a W 9 u P j x J d G V t V H l w Z T 5 G b 3 J t d W x h P C 9 J d G V t V H l w Z T 4 8 S X R l b V B h d G g + U 2 V j d G l v b j E v R 3 J v d X B M a W Z l X 0 R l d G F p b C 9 S Z W 9 y Z G V y Z W Q l M j B D b 2 x 1 b W 5 z P C 9 J d G V t U G F 0 a D 4 8 L 0 l 0 Z W 1 M b 2 N h d G l v b j 4 8 U 3 R h Y m x l R W 5 0 c m l l c y A v P j w v S X R l b T 4 8 S X R l b T 4 8 S X R l b U x v Y 2 F 0 a W 9 u P j x J d G V t V H l w Z T 5 G b 3 J t d W x h P C 9 J d G V t V H l w Z T 4 8 S X R l b V B h d G g + U 2 V j d G l v b j E v R 3 J v d X B M a W Z l X 0 R l d G F p b C 9 S Z W 5 h b W V k J T I w Q 2 9 s d W 1 u c z w v S X R l b V B h d G g + P C 9 J d G V t T G 9 j Y X R p b 2 4 + P F N 0 Y W J s Z U V u d H J p Z X M g L z 4 8 L 0 l 0 Z W 0 + P E l 0 Z W 0 + P E l 0 Z W 1 M b 2 N h d G l v b j 4 8 S X R l b V R 5 c G U + R m 9 y b X V s Y T w v S X R l b V R 5 c G U + P E l 0 Z W 1 Q Y X R o P l N l Y 3 R p b 2 4 x L 0 d y b 3 V w T G l m Z V 9 E Z X R h a W w v R m l s d G V y Z W Q l M j B S b 3 d z P C 9 J d G V t U G F 0 a D 4 8 L 0 l 0 Z W 1 M b 2 N h d G l v b j 4 8 U 3 R h Y m x l R W 5 0 c m l l c y A v P j w v S X R l b T 4 8 S X R l b T 4 8 S X R l b U x v Y 2 F 0 a W 9 u P j x J d G V t V H l w Z T 5 G b 3 J t d W x h P C 9 J d G V t V H l w Z T 4 8 S X R l b V B h d G g + U 2 V j d G l v b j E v R 3 J v d X B M a W Z l X 0 R l d G F p b C 9 H c m 9 1 c G V k J T I w U m 9 3 c z w v S X R l b V B h d G g + P C 9 J d G V t T G 9 j Y X R p b 2 4 + P F N 0 Y W J s Z U V u d H J p Z X M g L z 4 8 L 0 l 0 Z W 0 + P E l 0 Z W 0 + P E l 0 Z W 1 M b 2 N h d G l v b j 4 8 S X R l b V R 5 c G U + R m 9 y b X V s Y T w v S X R l b V R 5 c G U + P E l 0 Z W 1 Q Y X R o P l N l Y 3 R p b 2 4 x L 1 J l d G l y Z W V I Z W F s d G h D c m V k a X R f R G V 0 Y W l s P C 9 J d G V t U G F 0 a D 4 8 L 0 l 0 Z W 1 M b 2 N h d G l v b j 4 8 U 3 R h Y m x l R W 5 0 c m l l c 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5 h b W V V c G R h d G V k Q W Z 0 Z X J G a W x s I i B W Y W x 1 Z T 0 i b D E i I C 8 + P E V u d H J 5 I F R 5 c G U 9 I l J l c 3 V s d F R 5 c G U i I F Z h b H V l P S J z V G F i b G U i I C 8 + P E V u d H J 5 I F R 5 c G U 9 I k Z p b G x l Z E N v b X B s Z X R l U m V z d W x 0 V G 9 X b 3 J r c 2 h l Z X Q i I F Z h b H V l P S J s M C I g L z 4 8 R W 5 0 c n k g V H l w Z T 0 i Q W R k Z W R U b 0 R h d G F N b 2 R l b C I g V m F s d W U 9 I m w w I i A v P j x F b n R y e S B U e X B l P S J G a W x s U 3 R h d H V z I i B W Y W x 1 Z T 0 i c 0 N v b X B s Z X R l I i A v P j x F b n R y e S B U e X B l P S J M b 2 F k Z W R U b 0 F u Y W x 5 c 2 l z U 2 V y d m l j Z X M i I F Z h b H V l P S J s M C I g L z 4 8 R W 5 0 c n k g V H l w Z T 0 i Q n V m Z m V y T m V 4 d F J l Z n J l c 2 g i I F Z h b H V l P S J s M S I g L z 4 8 R W 5 0 c n k g V H l w Z T 0 i R m l s b E V y c m 9 y Q 2 9 k Z S I g V m F s d W U 9 I n N V b m t u b 3 d u I i A v P j x F b n R y e S B U e X B l P S J G a W x s T G F z d F V w Z G F 0 Z W Q i I F Z h b H V l P S J k M j A y M S 0 w O C 0 x O V Q w M j o x N z o x M C 4 0 M T g 3 N D Q w W i I g L z 4 8 R W 5 0 c n k g V H l w Z T 0 i U X V l c n l H c m 9 1 c E l E I i B W Y W x 1 Z T 0 i c 2 Q 3 O T I w M D U 0 L T Y y O T U t N D B l N C 0 4 N G U w L W J i Z j l h M D E 2 M W U 3 Z C I g L z 4 8 L 1 N 0 Y W J s Z U V u d H J p Z X M + P C 9 J d G V t P j x J d G V t P j x J d G V t T G 9 j Y X R p b 2 4 + P E l 0 Z W 1 U e X B l P k Z v c m 1 1 b G E 8 L 0 l 0 Z W 1 U e X B l P j x J d G V t U G F 0 a D 5 T Z W N 0 a W 9 u M S 9 S Z X R p c m V l S G V h b H R o Q 3 J l Z G l 0 X 0 R l d G F p b C 9 T b 3 V y Y 2 U 8 L 0 l 0 Z W 1 Q Y X R o P j w v S X R l b U x v Y 2 F 0 a W 9 u P j x T d G F i b G V F b n R y a W V z I C 8 + P C 9 J d G V t P j x J d G V t P j x J d G V t T G 9 j Y X R p b 2 4 + P E l 0 Z W 1 U e X B l P k Z v c m 1 1 b G E 8 L 0 l 0 Z W 1 U e X B l P j x J d G V t U G F 0 a D 5 T Z W N 0 a W 9 u M S 9 S Z X R p c m V l S G V h b H R o Q 3 J l Z G l 0 X 0 R l d G F p b C 9 B Z G Q l M j B E Z X N j c m l w d G l v b j w v S X R l b V B h d G g + P C 9 J d G V t T G 9 j Y X R p b 2 4 + P F N 0 Y W J s Z U V u d H J p Z X M g L z 4 8 L 0 l 0 Z W 0 + P E l 0 Z W 0 + P E l 0 Z W 1 M b 2 N h d G l v b j 4 8 S X R l b V R 5 c G U + R m 9 y b X V s Y T w v S X R l b V R 5 c G U + P E l 0 Z W 1 Q Y X R o P l N l Y 3 R p b 2 4 x L 1 J l d G l y Z W V I Z W F s d G h D c m V k a X R f R G V 0 Y W l s L 0 F k Z C U y M F l y M S U y M F B v c z w v S X R l b V B h d G g + P C 9 J d G V t T G 9 j Y X R p b 2 4 + P F N 0 Y W J s Z U V u d H J p Z X M g L z 4 8 L 0 l 0 Z W 0 + P E l 0 Z W 0 + P E l 0 Z W 1 M b 2 N h d G l v b j 4 8 S X R l b V R 5 c G U + R m 9 y b X V s Y T w v S X R l b V R 5 c G U + P E l 0 Z W 1 Q Y X R o P l N l Y 3 R p b 2 4 x L 1 J l d G l y Z W V I Z W F s d G h D c m V k a X R f R G V 0 Y W l s L 0 F k Z C U y M F l y M i U y M F B v c z w v S X R l b V B h d G g + P C 9 J d G V t T G 9 j Y X R p b 2 4 + P F N 0 Y W J s Z U V u d H J p Z X M g L z 4 8 L 0 l 0 Z W 0 + P E l 0 Z W 0 + P E l 0 Z W 1 M b 2 N h d G l v b j 4 8 S X R l b V R 5 c G U + R m 9 y b X V s Y T w v S X R l b V R 5 c G U + P E l 0 Z W 1 Q Y X R o P l N l Y 3 R p b 2 4 x L 1 J l d G l y Z W V I Z W F s d G h D c m V k a X R f R G V 0 Y W l s L 1 J l b W 9 2 Z W Q l M j B D b 2 x 1 b W 5 z P C 9 J d G V t U G F 0 a D 4 8 L 0 l 0 Z W 1 M b 2 N h d G l v b j 4 8 U 3 R h Y m x l R W 5 0 c m l l c y A v P j w v S X R l b T 4 8 S X R l b T 4 8 S X R l b U x v Y 2 F 0 a W 9 u P j x J d G V t V H l w Z T 5 G b 3 J t d W x h P C 9 J d G V t V H l w Z T 4 8 S X R l b V B h d G g + U 2 V j d G l v b j E v U m V 0 a X J l Z U h l Y W x 0 a E N y Z W R p d F 9 E Z X R h a W w v U m V v c m R l c m V k J T I w Q 2 9 s d W 1 u c z w v S X R l b V B h d G g + P C 9 J d G V t T G 9 j Y X R p b 2 4 + P F N 0 Y W J s Z U V u d H J p Z X M g L z 4 8 L 0 l 0 Z W 0 + P E l 0 Z W 0 + P E l 0 Z W 1 M b 2 N h d G l v b j 4 8 S X R l b V R 5 c G U + R m 9 y b X V s Y T w v S X R l b V R 5 c G U + P E l 0 Z W 1 Q Y X R o P l N l Y 3 R p b 2 4 x L 1 J l d G l y Z W V I Z W F s d G h D c m V k a X R f R G V 0 Y W l s L 1 J l b m F t Z W Q l M j B D b 2 x 1 b W 5 z P C 9 J d G V t U G F 0 a D 4 8 L 0 l 0 Z W 1 M b 2 N h d G l v b j 4 8 U 3 R h Y m x l R W 5 0 c m l l c y A v P j w v S X R l b T 4 8 S X R l b T 4 8 S X R l b U x v Y 2 F 0 a W 9 u P j x J d G V t V H l w Z T 5 G b 3 J t d W x h P C 9 J d G V t V H l w Z T 4 8 S X R l b V B h d G g + U 2 V j d G l v b j E v U m V 0 a X J l Z U h l Y W x 0 a E N y Z W R p d F 9 E Z X R h a W w v R m l s d G V y Z W Q l M j B S b 3 d z P C 9 J d G V t U G F 0 a D 4 8 L 0 l 0 Z W 1 M b 2 N h d G l v b j 4 8 U 3 R h Y m x l R W 5 0 c m l l c y A v P j w v S X R l b T 4 8 S X R l b T 4 8 S X R l b U x v Y 2 F 0 a W 9 u P j x J d G V t V H l w Z T 5 G b 3 J t d W x h P C 9 J d G V t V H l w Z T 4 8 S X R l b V B h d G g + U 2 V j d G l v b j E v U m V 0 a X J l Z U h l Y W x 0 a E N y Z W R p d F 9 E Z X R h a W w v R 3 J v d X B l Z C U y M F J v d 3 M 8 L 0 l 0 Z W 1 Q Y X R o P j w v S X R l b U x v Y 2 F 0 a W 9 u P j x T d G F i b G V F b n R y a W V z I C 8 + P C 9 J d G V t P j x J d G V t P j x J d G V t T G 9 j Y X R p b 2 4 + P E l 0 Z W 1 U e X B l P k Z v c m 1 1 b G E 8 L 0 l 0 Z W 1 U e X B l P j x J d G V t U G F 0 a D 5 T Z W N 0 a W 9 u M S 9 E a X N h Y m l s a X R 5 X 0 R l d G F p b D w v S X R l b V B h d G g + P C 9 J d G V t T G 9 j Y X R p b 2 4 + P F N 0 Y W J s Z U V u d H J p Z X M + 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O Y W 1 l V X B k Y X R l Z E F m d G V y R m l s b C I g V m F s d W U 9 I m w x I i A v P j x F b n R y e S B U e X B l P S J S Z X N 1 b H R U e X B l I i B W Y W x 1 Z T 0 i c 1 R h Y m x l I i A v P j x F b n R y e S B U e X B l P S J G a W x s Z W R D b 2 1 w b G V 0 Z V J l c 3 V s d F R v V 2 9 y a 3 N o Z W V 0 I i B W Y W x 1 Z T 0 i b D A i I C 8 + P E V u d H J 5 I F R 5 c G U 9 I k F k Z G V k V G 9 E Y X R h T W 9 k Z W w i I F Z h b H V l P S J s M C I g L z 4 8 R W 5 0 c n k g V H l w Z T 0 i R m l s b F N 0 Y X R 1 c y I g V m F s d W U 9 I n N D b 2 1 w b G V 0 Z S I g L z 4 8 R W 5 0 c n k g V H l w Z T 0 i T G 9 h Z G V k V G 9 B b m F s e X N p c 1 N l c n Z p Y 2 V z I i B W Y W x 1 Z T 0 i b D A i I C 8 + P E V u d H J 5 I F R 5 c G U 9 I k J 1 Z m Z l c k 5 l e H R S Z W Z y Z X N o I i B W Y W x 1 Z T 0 i b D E i I C 8 + P E V u d H J 5 I F R 5 c G U 9 I k Z p b G x F c n J v c k N v Z G U i I F Z h b H V l P S J z V W 5 r b m 9 3 b i I g L z 4 8 R W 5 0 c n k g V H l w Z T 0 i R m l s b E x h c 3 R V c G R h d G V k I i B W Y W x 1 Z T 0 i Z D I w M j E t M D g t M T l U M D I 6 M T c 6 M z E u O D M 2 N j c 0 M 1 o i I C 8 + P E V u d H J 5 I F R 5 c G U 9 I l F 1 Z X J 5 R 3 J v d X B J R C I g V m F s d W U 9 I n N k N z k y M D A 1 N C 0 2 M j k 1 L T Q w Z T Q t O D R l M C 1 i Y m Y 5 Y T A x N j F l N 2 Q i I C 8 + P C 9 T d G F i b G V F b n R y a W V z P j w v S X R l b T 4 8 S X R l b T 4 8 S X R l b U x v Y 2 F 0 a W 9 u P j x J d G V t V H l w Z T 5 G b 3 J t d W x h P C 9 J d G V t V H l w Z T 4 8 S X R l b V B h d G g + U 2 V j d G l v b j E v R G l z Y W J p b G l 0 e V 9 E Z X R h a W w v U 2 9 1 c m N l P C 9 J d G V t U G F 0 a D 4 8 L 0 l 0 Z W 1 M b 2 N h d G l v b j 4 8 U 3 R h Y m x l R W 5 0 c m l l c y A v P j w v S X R l b T 4 8 S X R l b T 4 8 S X R l b U x v Y 2 F 0 a W 9 u P j x J d G V t V H l w Z T 5 G b 3 J t d W x h P C 9 J d G V t V H l w Z T 4 8 S X R l b V B h d G g + U 2 V j d G l v b j E v R G l z Y W J p b G l 0 e V 9 E Z X R h a W w v Q W R k J T I w R G V z Y 3 J p c H R p b 2 4 8 L 0 l 0 Z W 1 Q Y X R o P j w v S X R l b U x v Y 2 F 0 a W 9 u P j x T d G F i b G V F b n R y a W V z I C 8 + P C 9 J d G V t P j x J d G V t P j x J d G V t T G 9 j Y X R p b 2 4 + P E l 0 Z W 1 U e X B l P k Z v c m 1 1 b G E 8 L 0 l 0 Z W 1 U e X B l P j x J d G V t U G F 0 a D 5 T Z W N 0 a W 9 u M S 9 E a X N h Y m l s a X R 5 X 0 R l d G F p b C 9 B Z G Q l M j B Z c j E l M j B Q b 3 M 8 L 0 l 0 Z W 1 Q Y X R o P j w v S X R l b U x v Y 2 F 0 a W 9 u P j x T d G F i b G V F b n R y a W V z I C 8 + P C 9 J d G V t P j x J d G V t P j x J d G V t T G 9 j Y X R p b 2 4 + P E l 0 Z W 1 U e X B l P k Z v c m 1 1 b G E 8 L 0 l 0 Z W 1 U e X B l P j x J d G V t U G F 0 a D 5 T Z W N 0 a W 9 u M S 9 E a X N h Y m l s a X R 5 X 0 R l d G F p b C 9 B Z G Q l M j B Z c j I l M j B Q b 3 M 8 L 0 l 0 Z W 1 Q Y X R o P j w v S X R l b U x v Y 2 F 0 a W 9 u P j x T d G F i b G V F b n R y a W V z I C 8 + P C 9 J d G V t P j x J d G V t P j x J d G V t T G 9 j Y X R p b 2 4 + P E l 0 Z W 1 U e X B l P k Z v c m 1 1 b G E 8 L 0 l 0 Z W 1 U e X B l P j x J d G V t U G F 0 a D 5 T Z W N 0 a W 9 u M S 9 E a X N h Y m l s a X R 5 X 0 R l d G F p b C 9 S Z W 1 v d m V k J T I w Q 2 9 s d W 1 u c z w v S X R l b V B h d G g + P C 9 J d G V t T G 9 j Y X R p b 2 4 + P F N 0 Y W J s Z U V u d H J p Z X M g L z 4 8 L 0 l 0 Z W 0 + P E l 0 Z W 0 + P E l 0 Z W 1 M b 2 N h d G l v b j 4 8 S X R l b V R 5 c G U + R m 9 y b X V s Y T w v S X R l b V R 5 c G U + P E l 0 Z W 1 Q Y X R o P l N l Y 3 R p b 2 4 x L 0 R p c 2 F i a W x p d H l f R G V 0 Y W l s L 1 J l b 3 J k Z X J l Z C U y M E N v b H V t b n M 8 L 0 l 0 Z W 1 Q Y X R o P j w v S X R l b U x v Y 2 F 0 a W 9 u P j x T d G F i b G V F b n R y a W V z I C 8 + P C 9 J d G V t P j x J d G V t P j x J d G V t T G 9 j Y X R p b 2 4 + P E l 0 Z W 1 U e X B l P k Z v c m 1 1 b G E 8 L 0 l 0 Z W 1 U e X B l P j x J d G V t U G F 0 a D 5 T Z W N 0 a W 9 u M S 9 E a X N h Y m l s a X R 5 X 0 R l d G F p b C 9 S Z W 5 h b W V k J T I w Q 2 9 s d W 1 u c z w v S X R l b V B h d G g + P C 9 J d G V t T G 9 j Y X R p b 2 4 + P F N 0 Y W J s Z U V u d H J p Z X M g L z 4 8 L 0 l 0 Z W 0 + P E l 0 Z W 0 + P E l 0 Z W 1 M b 2 N h d G l v b j 4 8 S X R l b V R 5 c G U + R m 9 y b X V s Y T w v S X R l b V R 5 c G U + P E l 0 Z W 1 Q Y X R o P l N l Y 3 R p b 2 4 x L 0 R p c 2 F i a W x p d H l f R G V 0 Y W l s L 0 Z p b H R l c m V k J T I w U m 9 3 c z w v S X R l b V B h d G g + P C 9 J d G V t T G 9 j Y X R p b 2 4 + P F N 0 Y W J s Z U V u d H J p Z X M g L z 4 8 L 0 l 0 Z W 0 + P E l 0 Z W 0 + P E l 0 Z W 1 M b 2 N h d G l v b j 4 8 S X R l b V R 5 c G U + R m 9 y b X V s Y T w v S X R l b V R 5 c G U + P E l 0 Z W 1 Q Y X R o P l N l Y 3 R p b 2 4 x L 0 R p c 2 F i a W x p d H l f R G V 0 Y W l s L 0 d y b 3 V w Z W Q l M j B S b 3 d z P C 9 J d G V t U G F 0 a D 4 8 L 0 l 0 Z W 1 M b 2 N h d G l v b j 4 8 U 3 R h Y m x l R W 5 0 c m l l c y A v P j w v S X R l b T 4 8 S X R l b T 4 8 S X R l b U x v Y 2 F 0 a W 9 u P j x J d G V t V H l w Z T 5 G b 3 J t d W x h P C 9 J d G V t V H l w Z T 4 8 S X R l b V B h d G g + U 2 V j d G l v b j E v R G V m Z X J y Z W R D b 2 1 w X 0 R l d G F p b D w v S X R l b V B h d G g + P C 9 J d G V t T G 9 j Y X R p b 2 4 + P F N 0 Y W J s Z U V u d H J p Z X M + 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O Y W 1 l V X B k Y X R l Z E F m d G V y R m l s b C I g V m F s d W U 9 I m w x I i A v P j x F b n R y e S B U e X B l P S J S Z X N 1 b H R U e X B l I i B W Y W x 1 Z T 0 i c 1 R h Y m x l I i A v P j x F b n R y e S B U e X B l P S J G a W x s Z W R D b 2 1 w b G V 0 Z V J l c 3 V s d F R v V 2 9 y a 3 N o Z W V 0 I i B W Y W x 1 Z T 0 i b D A i I C 8 + P E V u d H J 5 I F R 5 c G U 9 I k Z p b G x M Y X N 0 V X B k Y X R l Z C I g V m F s d W U 9 I m Q y M D I x L T A 4 L T E 5 V D A y O j E 3 O j U 4 L j I x M j A w N D h a I i A v P j x F b n R y e S B U e X B l P S J B Z G R l Z F R v R G F 0 Y U 1 v Z G V s I i B W Y W x 1 Z T 0 i b D A i I C 8 + P E V u d H J 5 I F R 5 c G U 9 I k x v Y W R l Z F R v Q W 5 h b H l z a X N T Z X J 2 a W N l c y I g V m F s d W U 9 I m w w I i A v P j x F b n R y e S B U e X B l P S J C d W Z m Z X J O Z X h 0 U m V m c m V z a C I g V m F s d W U 9 I m w x I i A v P j x F b n R y e S B U e X B l P S J G a W x s U 3 R h d H V z I i B W Y W x 1 Z T 0 i c 0 N v b X B s Z X R l I i A v P j x F b n R y e S B U e X B l P S J G a W x s R X J y b 3 J D b 2 R l I i B W Y W x 1 Z T 0 i c 1 V u a 2 5 v d 2 4 i I C 8 + P E V u d H J 5 I F R 5 c G U 9 I l F 1 Z X J 5 R 3 J v d X B J R C I g V m F s d W U 9 I n N k N z k y M D A 1 N C 0 2 M j k 1 L T Q w Z T Q t O D R l M C 1 i Y m Y 5 Y T A x N j F l N 2 Q i I C 8 + P C 9 T d G F i b G V F b n R y a W V z P j w v S X R l b T 4 8 S X R l b T 4 8 S X R l b U x v Y 2 F 0 a W 9 u P j x J d G V t V H l w Z T 5 G b 3 J t d W x h P C 9 J d G V t V H l w Z T 4 8 S X R l b V B h d G g + U 2 V j d G l v b j E v R G V m Z X J y Z W R D b 2 1 w X 0 R l d G F p b C 9 T b 3 V y Y 2 U 8 L 0 l 0 Z W 1 Q Y X R o P j w v S X R l b U x v Y 2 F 0 a W 9 u P j x T d G F i b G V F b n R y a W V z I C 8 + P C 9 J d G V t P j x J d G V t P j x J d G V t T G 9 j Y X R p b 2 4 + P E l 0 Z W 1 U e X B l P k Z v c m 1 1 b G E 8 L 0 l 0 Z W 1 U e X B l P j x J d G V t U G F 0 a D 5 T Z W N 0 a W 9 u M S 9 E Z W Z l c n J l Z E N v b X B f R G V 0 Y W l s L 0 F k Z C U y M E R l c 2 N y a X B 0 a W 9 u P C 9 J d G V t U G F 0 a D 4 8 L 0 l 0 Z W 1 M b 2 N h d G l v b j 4 8 U 3 R h Y m x l R W 5 0 c m l l c y A v P j w v S X R l b T 4 8 S X R l b T 4 8 S X R l b U x v Y 2 F 0 a W 9 u P j x J d G V t V H l w Z T 5 G b 3 J t d W x h P C 9 J d G V t V H l w Z T 4 8 S X R l b V B h d G g + U 2 V j d G l v b j E v R G V m Z X J y Z W R D b 2 1 w X 0 R l d G F p b C 9 B Z G Q l M j B Z c j E l M j B Q b 3 M 8 L 0 l 0 Z W 1 Q Y X R o P j w v S X R l b U x v Y 2 F 0 a W 9 u P j x T d G F i b G V F b n R y a W V z I C 8 + P C 9 J d G V t P j x J d G V t P j x J d G V t T G 9 j Y X R p b 2 4 + P E l 0 Z W 1 U e X B l P k Z v c m 1 1 b G E 8 L 0 l 0 Z W 1 U e X B l P j x J d G V t U G F 0 a D 5 T Z W N 0 a W 9 u M S 9 E Z W Z l c n J l Z E N v b X B f R G V 0 Y W l s L 0 F k Z C U y M F l y M i U y M F B v c z w v S X R l b V B h d G g + P C 9 J d G V t T G 9 j Y X R p b 2 4 + P F N 0 Y W J s Z U V u d H J p Z X M g L z 4 8 L 0 l 0 Z W 0 + P E l 0 Z W 0 + P E l 0 Z W 1 M b 2 N h d G l v b j 4 8 S X R l b V R 5 c G U + R m 9 y b X V s Y T w v S X R l b V R 5 c G U + P E l 0 Z W 1 Q Y X R o P l N l Y 3 R p b 2 4 x L 0 R l Z m V y c m V k Q 2 9 t c F 9 E Z X R h a W w v U m V t b 3 Z l Z C U y M E N v b H V t b n M 8 L 0 l 0 Z W 1 Q Y X R o P j w v S X R l b U x v Y 2 F 0 a W 9 u P j x T d G F i b G V F b n R y a W V z I C 8 + P C 9 J d G V t P j x J d G V t P j x J d G V t T G 9 j Y X R p b 2 4 + P E l 0 Z W 1 U e X B l P k Z v c m 1 1 b G E 8 L 0 l 0 Z W 1 U e X B l P j x J d G V t U G F 0 a D 5 T Z W N 0 a W 9 u M S 9 E Z W Z l c n J l Z E N v b X B f R G V 0 Y W l s L 1 J l b 3 J k Z X J l Z C U y M E N v b H V t b n M 8 L 0 l 0 Z W 1 Q Y X R o P j w v S X R l b U x v Y 2 F 0 a W 9 u P j x T d G F i b G V F b n R y a W V z I C 8 + P C 9 J d G V t P j x J d G V t P j x J d G V t T G 9 j Y X R p b 2 4 + P E l 0 Z W 1 U e X B l P k Z v c m 1 1 b G E 8 L 0 l 0 Z W 1 U e X B l P j x J d G V t U G F 0 a D 5 T Z W N 0 a W 9 u M S 9 E Z W Z l c n J l Z E N v b X B f R G V 0 Y W l s L 1 J l b m F t Z W Q l M j B D b 2 x 1 b W 5 z P C 9 J d G V t U G F 0 a D 4 8 L 0 l 0 Z W 1 M b 2 N h d G l v b j 4 8 U 3 R h Y m x l R W 5 0 c m l l c y A v P j w v S X R l b T 4 8 S X R l b T 4 8 S X R l b U x v Y 2 F 0 a W 9 u P j x J d G V t V H l w Z T 5 G b 3 J t d W x h P C 9 J d G V t V H l w Z T 4 8 S X R l b V B h d G g + U 2 V j d G l v b j E v R G V m Z X J y Z W R D b 2 1 w X 0 R l d G F p b C 9 G a W x 0 Z X J l Z C U y M F J v d 3 M 8 L 0 l 0 Z W 1 Q Y X R o P j w v S X R l b U x v Y 2 F 0 a W 9 u P j x T d G F i b G V F b n R y a W V z I C 8 + P C 9 J d G V t P j x J d G V t P j x J d G V t T G 9 j Y X R p b 2 4 + P E l 0 Z W 1 U e X B l P k Z v c m 1 1 b G E 8 L 0 l 0 Z W 1 U e X B l P j x J d G V t U G F 0 a D 5 T Z W N 0 a W 9 u M S 9 E Z W Z l c n J l Z E N v b X B f R G V 0 Y W l s L 0 d y b 3 V w Z W Q l M j B S b 3 d z P C 9 J d G V t U G F 0 a D 4 8 L 0 l 0 Z W 1 M b 2 N h d G l v b j 4 8 U 3 R h Y m x l R W 5 0 c m l l c y A v P j w v S X R l b T 4 8 S X R l b T 4 8 S X R l b U x v Y 2 F 0 a W 9 u P j x J d G V t V H l w Z T 5 G b 3 J t d W x h P C 9 J d G V t V H l w Z T 4 8 S X R l b V B h d G g + U 2 V j d G l v b j E v S G V h b H R o S W 5 z d X J h b m N l X 0 R l d G F p b D w v S X R l b V B h d G g + P C 9 J d G V t T G 9 j Y X R p b 2 4 + P F N 0 Y W J s Z U V u d H J p Z X M + 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O Y W 1 l V X B k Y X R l Z E F m d G V y R m l s b C I g V m F s d W U 9 I m w x I i A v P j x F b n R y e S B U e X B l P S J S Z X N 1 b H R U e X B l I i B W Y W x 1 Z T 0 i c 1 R h Y m x l I i A v P j x F b n R y e S B U e X B l P S J G a W x s Z W R D b 2 1 w b G V 0 Z V J l c 3 V s d F R v V 2 9 y a 3 N o Z W V 0 I i B W Y W x 1 Z T 0 i b D A i I C 8 + P E V u d H J 5 I F R 5 c G U 9 I k F k Z G V k V G 9 E Y X R h T W 9 k Z W w i I F Z h b H V l P S J s M C I g L z 4 8 R W 5 0 c n k g V H l w Z T 0 i R m l s b E x h c 3 R V c G R h d G V k I i B W Y W x 1 Z T 0 i Z D I w M j E t M D g t M T l U M D I 6 M T g 6 M j Y u M D M z M T U z M l o i I C 8 + P E V u d H J 5 I F R 5 c G U 9 I k x v Y W R l Z F R v Q W 5 h b H l z a X N T Z X J 2 a W N l c y I g V m F s d W U 9 I m w w I i A v P j x F b n R y e S B U e X B l P S J C d W Z m Z X J O Z X h 0 U m V m c m V z a C I g V m F s d W U 9 I m w x I i A v P j x F b n R y e S B U e X B l P S J G a W x s U 3 R h d H V z I i B W Y W x 1 Z T 0 i c 0 N v b X B s Z X R l I i A v P j x F b n R y e S B U e X B l P S J G a W x s R X J y b 3 J D b 2 R l I i B W Y W x 1 Z T 0 i c 1 V u a 2 5 v d 2 4 i I C 8 + P E V u d H J 5 I F R 5 c G U 9 I l F 1 Z X J 5 R 3 J v d X B J R C I g V m F s d W U 9 I n N k N z k y M D A 1 N C 0 2 M j k 1 L T Q w Z T Q t O D R l M C 1 i Y m Y 5 Y T A x N j F l N 2 Q i I C 8 + P C 9 T d G F i b G V F b n R y a W V z P j w v S X R l b T 4 8 S X R l b T 4 8 S X R l b U x v Y 2 F 0 a W 9 u P j x J d G V t V H l w Z T 5 G b 3 J t d W x h P C 9 J d G V t V H l w Z T 4 8 S X R l b V B h d G g + U 2 V j d G l v b j E v S G V h b H R o S W 5 z d X J h b m N l X 0 R l d G F p b C 9 T b 3 V y Y 2 U 8 L 0 l 0 Z W 1 Q Y X R o P j w v S X R l b U x v Y 2 F 0 a W 9 u P j x T d G F i b G V F b n R y a W V z I C 8 + P C 9 J d G V t P j x J d G V t P j x J d G V t T G 9 j Y X R p b 2 4 + P E l 0 Z W 1 U e X B l P k Z v c m 1 1 b G E 8 L 0 l 0 Z W 1 U e X B l P j x J d G V t U G F 0 a D 5 T Z W N 0 a W 9 u M S 9 I Z W F s d G h J b n N 1 c m F u Y 2 V f R G V 0 Y W l s L 0 F k Z C U y M E R l c 2 N y a X B 0 a W 9 u P C 9 J d G V t U G F 0 a D 4 8 L 0 l 0 Z W 1 M b 2 N h d G l v b j 4 8 U 3 R h Y m x l R W 5 0 c m l l c y A v P j w v S X R l b T 4 8 S X R l b T 4 8 S X R l b U x v Y 2 F 0 a W 9 u P j x J d G V t V H l w Z T 5 G b 3 J t d W x h P C 9 J d G V t V H l w Z T 4 8 S X R l b V B h d G g + U 2 V j d G l v b j E v S G V h b H R o S W 5 z d X J h b m N l X 0 R l d G F p b C 9 B Z G Q l M j B Z c j E l M j B Q b 3 M 8 L 0 l 0 Z W 1 Q Y X R o P j w v S X R l b U x v Y 2 F 0 a W 9 u P j x T d G F i b G V F b n R y a W V z I C 8 + P C 9 J d G V t P j x J d G V t P j x J d G V t T G 9 j Y X R p b 2 4 + P E l 0 Z W 1 U e X B l P k Z v c m 1 1 b G E 8 L 0 l 0 Z W 1 U e X B l P j x J d G V t U G F 0 a D 5 T Z W N 0 a W 9 u M S 9 I Z W F s d G h J b n N 1 c m F u Y 2 V f R G V 0 Y W l s L 0 F k Z C U y M F l y M i U y M F B v c z w v S X R l b V B h d G g + P C 9 J d G V t T G 9 j Y X R p b 2 4 + P F N 0 Y W J s Z U V u d H J p Z X M g L z 4 8 L 0 l 0 Z W 0 + P E l 0 Z W 0 + P E l 0 Z W 1 M b 2 N h d G l v b j 4 8 S X R l b V R 5 c G U + R m 9 y b X V s Y T w v S X R l b V R 5 c G U + P E l 0 Z W 1 Q Y X R o P l N l Y 3 R p b 2 4 x L 0 h l Y W x 0 a E l u c 3 V y Y W 5 j Z V 9 E Z X R h a W w v U m V t b 3 Z l Z C U y M E N v b H V t b n M 8 L 0 l 0 Z W 1 Q Y X R o P j w v S X R l b U x v Y 2 F 0 a W 9 u P j x T d G F i b G V F b n R y a W V z I C 8 + P C 9 J d G V t P j x J d G V t P j x J d G V t T G 9 j Y X R p b 2 4 + P E l 0 Z W 1 U e X B l P k Z v c m 1 1 b G E 8 L 0 l 0 Z W 1 U e X B l P j x J d G V t U G F 0 a D 5 T Z W N 0 a W 9 u M S 9 I Z W F s d G h J b n N 1 c m F u Y 2 V f R G V 0 Y W l s L 1 J l b 3 J k Z X J l Z C U y M E N v b H V t b n M 8 L 0 l 0 Z W 1 Q Y X R o P j w v S X R l b U x v Y 2 F 0 a W 9 u P j x T d G F i b G V F b n R y a W V z I C 8 + P C 9 J d G V t P j x J d G V t P j x J d G V t T G 9 j Y X R p b 2 4 + P E l 0 Z W 1 U e X B l P k Z v c m 1 1 b G E 8 L 0 l 0 Z W 1 U e X B l P j x J d G V t U G F 0 a D 5 T Z W N 0 a W 9 u M S 9 I Z W F s d G h J b n N 1 c m F u Y 2 V f R G V 0 Y W l s L 1 J l b m F t Z W Q l M j B D b 2 x 1 b W 5 z P C 9 J d G V t U G F 0 a D 4 8 L 0 l 0 Z W 1 M b 2 N h d G l v b j 4 8 U 3 R h Y m x l R W 5 0 c m l l c y A v P j w v S X R l b T 4 8 S X R l b T 4 8 S X R l b U x v Y 2 F 0 a W 9 u P j x J d G V t V H l w Z T 5 G b 3 J t d W x h P C 9 J d G V t V H l w Z T 4 8 S X R l b V B h d G g + U 2 V j d G l v b j E v S G V h b H R o S W 5 z d X J h b m N l X 0 R l d G F p b C 9 G a W x 0 Z X J l Z C U y M F J v d 3 M 8 L 0 l 0 Z W 1 Q Y X R o P j w v S X R l b U x v Y 2 F 0 a W 9 u P j x T d G F i b G V F b n R y a W V z I C 8 + P C 9 J d G V t P j x J d G V t P j x J d G V t T G 9 j Y X R p b 2 4 + P E l 0 Z W 1 U e X B l P k Z v c m 1 1 b G E 8 L 0 l 0 Z W 1 U e X B l P j x J d G V t U G F 0 a D 5 T Z W N 0 a W 9 u M S 9 I Z W F s d G h J b n N 1 c m F u Y 2 V f R G V 0 Y W l s L 0 d y b 3 V w Z W Q l M j B S b 3 d z P C 9 J d G V t U G F 0 a D 4 8 L 0 l 0 Z W 1 M b 2 N h d G l v b j 4 8 U 3 R h Y m x l R W 5 0 c m l l c y A v P j w v S X R l b T 4 8 S X R l b T 4 8 S X R l b U x v Y 2 F 0 a W 9 u P j x J d G V t V H l w Z T 5 G b 3 J t d W x h P C 9 J d G V t V H l w Z T 4 8 S X R l b V B h d G g + U 2 V j d G l v b j E v U 2 F s Y X J 5 S W 5 m b 1 9 E Z X R h a W w v Q W R k Z W Q l M j B D d X N 0 b 2 0 8 L 0 l 0 Z W 1 Q Y X R o P j w v S X R l b U x v Y 2 F 0 a W 9 u P j x T d G F i b G V F b n R y a W V z I C 8 + P C 9 J d G V t P j x J d G V t P j x J d G V t T G 9 j Y X R p b 2 4 + P E l 0 Z W 1 U e X B l P k Z v c m 1 1 b G E 8 L 0 l 0 Z W 1 U e X B l P j x J d G V t U G F 0 a D 5 T Z W N 0 a W 9 u M S 9 T b 2 N p Y W x T Z W N 1 c m l 0 e V 9 E Z X R h a W w v Q W R k Z W Q l M j B D d X N 0 b 2 0 8 L 0 l 0 Z W 1 Q Y X R o P j w v S X R l b U x v Y 2 F 0 a W 9 u P j x T d G F i b G V F b n R y a W V z I C 8 + P C 9 J d G V t P j x J d G V t P j x J d G V t T G 9 j Y X R p b 2 4 + P E l 0 Z W 1 U e X B l P k Z v c m 1 1 b G E 8 L 0 l 0 Z W 1 U e X B l P j x J d G V t U G F 0 a D 5 T Z W N 0 a W 9 u M S 9 N Z W R p Y 2 F y Z V 9 E Z X R h a W w v Q W R k Z W Q l M j B D d X N 0 b 2 0 8 L 0 l 0 Z W 1 Q Y X R o P j w v S X R l b U x v Y 2 F 0 a W 9 u P j x T d G F i b G V F b n R y a W V z I C 8 + P C 9 J d G V t P j x J d G V t P j x J d G V t T G 9 j Y X R p b 2 4 + P E l 0 Z W 1 U e X B l P k Z v c m 1 1 b G E 8 L 0 l 0 Z W 1 U e X B l P j x J d G V t U G F 0 a D 5 T Z W N 0 a W 9 u M S 9 S Z X R p c m V t Z W 5 0 X 0 R l d G F p b C 9 B Z G R l Z C U y M E N 1 c 3 R v b T w v S X R l b V B h d G g + P C 9 J d G V t T G 9 j Y X R p b 2 4 + P F N 0 Y W J s Z U V u d H J p Z X M g L z 4 8 L 0 l 0 Z W 0 + P E l 0 Z W 0 + P E l 0 Z W 1 M b 2 N h d G l v b j 4 8 S X R l b V R 5 c G U + R m 9 y b X V s Y T w v S X R l b V R 5 c G U + P E l 0 Z W 1 Q Y X R o P l N l Y 3 R p b 2 4 x L 0 d y b 3 V w T G l m Z V 9 E Z X R h a W w v Q W R k Z W Q l M j B D d X N 0 b 2 0 8 L 0 l 0 Z W 1 Q Y X R o P j w v S X R l b U x v Y 2 F 0 a W 9 u P j x T d G F i b G V F b n R y a W V z I C 8 + P C 9 J d G V t P j x J d G V t P j x J d G V t T G 9 j Y X R p b 2 4 + P E l 0 Z W 1 U e X B l P k Z v c m 1 1 b G E 8 L 0 l 0 Z W 1 U e X B l P j x J d G V t U G F 0 a D 5 T Z W N 0 a W 9 u M S 9 S Z X R p c m V l S G V h b H R o Q 3 J l Z G l 0 X 0 R l d G F p b C 9 B Z G R l Z C U y M E N 1 c 3 R v b T w v S X R l b V B h d G g + P C 9 J d G V t T G 9 j Y X R p b 2 4 + P F N 0 Y W J s Z U V u d H J p Z X M g L z 4 8 L 0 l 0 Z W 0 + P E l 0 Z W 0 + P E l 0 Z W 1 M b 2 N h d G l v b j 4 8 S X R l b V R 5 c G U + R m 9 y b X V s Y T w v S X R l b V R 5 c G U + P E l 0 Z W 1 Q Y X R o P l N l Y 3 R p b 2 4 x L 0 R p c 2 F i a W x p d H l f R G V 0 Y W l s L 0 F k Z G V k J T I w Q 3 V z d G 9 t P C 9 J d G V t U G F 0 a D 4 8 L 0 l 0 Z W 1 M b 2 N h d G l v b j 4 8 U 3 R h Y m x l R W 5 0 c m l l c y A v P j w v S X R l b T 4 8 S X R l b T 4 8 S X R l b U x v Y 2 F 0 a W 9 u P j x J d G V t V H l w Z T 5 G b 3 J t d W x h P C 9 J d G V t V H l w Z T 4 8 S X R l b V B h d G g + U 2 V j d G l v b j E v R G V m Z X J y Z W R D b 2 1 w X 0 R l d G F p b C 9 B Z G R l Z C U y M E N 1 c 3 R v b T w v S X R l b V B h d G g + P C 9 J d G V t T G 9 j Y X R p b 2 4 + P F N 0 Y W J s Z U V u d H J p Z X M g L z 4 8 L 0 l 0 Z W 0 + P E l 0 Z W 0 + P E l 0 Z W 1 M b 2 N h d G l v b j 4 8 S X R l b V R 5 c G U + R m 9 y b X V s Y T w v S X R l b V R 5 c G U + P E l 0 Z W 1 Q Y X R o P l N l Y 3 R p b 2 4 x L 0 h l Y W x 0 a E l u c 3 V y Y W 5 j Z V 9 E Z X R h a W w v Q W R k Z W Q l M j B D d X N 0 b 2 0 8 L 0 l 0 Z W 1 Q Y X R o P j w v S X R l b U x v Y 2 F 0 a W 9 u P j x T d G F i b G V F b n R y a W V z I C 8 + P C 9 J d G V t P j x J d G V t P j x J d G V t T G 9 j Y X R p b 2 4 + P E l 0 Z W 1 U e X B l P k Z v c m 1 1 b G E 8 L 0 l 0 Z W 1 U e X B l P j x J d G V t U G F 0 a D 5 T Z W N 0 a W 9 u M S 9 U Y m x D b 2 1 i a W 5 l Z F 9 E Z X R h a W x z P C 9 J d G V t U G F 0 a D 4 8 L 0 l 0 Z W 1 M b 2 N h d G l v b j 4 8 U 3 R h Y m x l R W 5 0 c m l l c z 4 8 R W 5 0 c n k g V H l w Z T 0 i S X N Q c m l 2 Y X R l I i B W Y W x 1 Z T 0 i b D A i I C 8 + P E V u d H J 5 I F R 5 c G U 9 I k 5 h d m l n Y X R p b 2 5 T d G V w T m F t Z S I g V m F s d W U 9 I n N O Y X Z p Z 2 F 0 a W 9 u 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1 R i b E N v b W J p b m V k X 0 R l d G F p b H M i I C 8 + P E V u d H J 5 I F R 5 c G U 9 I k Z p b G x l Z E N v b X B s Z X R l U m V z d W x 0 V G 9 X b 3 J r c 2 h l Z X Q i I F Z h b H V l P S J s M S I g L z 4 8 R W 5 0 c n k g V H l w Z T 0 i R m l s b E N v b H V t b k 5 h b W V z I i B W Y W x 1 Z T 0 i c 1 s m c X V v d D t Q b 3 N p d G l v b i A v I F J v b G U g V G l 0 b G U m c X V v d D s s J n F 1 b 3 Q 7 U H J v Z 3 J h b S A v I F N l c n Z p Y 2 U g Q X J l Y S Z x d W 9 0 O y w m c X V v d D t G d W 5 k I E R l d G F p b C Z x d W 9 0 O y w m c X V v d D t T d W J v Y m p l Y 3 Q m c X V v d D s s J n F 1 b 3 Q 7 R G V z Y 3 J p c H R p b 2 4 m c X V v d D s s J n F 1 b 3 Q 7 W X I x I E R v b G x h c n M m c X V v d D s s J n F 1 b 3 Q 7 W X I y I E R v b G x h c n M m c X V v d D s s J n F 1 b 3 Q 7 W X I x I F B v c 2 l 0 a W 9 u c y Z x d W 9 0 O y w m c X V v d D t Z c j I g U G 9 z a X R p b 2 5 z J n F 1 b 3 Q 7 X S I g L z 4 8 R W 5 0 c n k g V H l w Z T 0 i R m l s b E N v b H V t b l R 5 c G V z I i B W Y W x 1 Z T 0 i c 0 F B Q U F B Q U F G Q l F V R i I g L z 4 8 R W 5 0 c n k g V H l w Z T 0 i R m l s b E x h c 3 R V c G R h d G V k I i B W Y W x 1 Z T 0 i Z D I w M j I t M D c t M z F U M T Q 6 M z Q 6 M z Q u N T g 1 M D U 2 N V o i I C 8 + P E V u d H J 5 I F R 5 c G U 9 I k Z p b G x D b 3 V u d C I g V m F s d W U 9 I m w 4 I i A v P j x F b n R y e S B U e X B l P S J G a W x s R X J y b 3 J D b 2 R l I i B W Y W x 1 Z T 0 i c 1 V u a 2 5 v d 2 4 i I C 8 + P E V u d H J 5 I F R 5 c G U 9 I k Z p b G x F c n J v c k N v d W 5 0 I i B W Y W x 1 Z T 0 i b D A i I C 8 + P E V u d H J 5 I F R 5 c G U 9 I l J l Y 2 9 2 Z X J 5 V G F y Z 2 V 0 U 2 h l Z X Q i I F Z h b H V l P S J z U 2 h l Z X Q x I i A v P j x F b n R y e S B U e X B l P S J S Z W N v d m V y e V R h c m d l d E N v b H V t b i I g V m F s d W U 9 I m w x I i A v P j x F b n R y e S B U e X B l P S J S Z W N v d m V y e V R h c m d l d F J v d y I g V m F s d W U 9 I m w x I i A v P j x F b n R y e S B U e X B l P S J R d W V y e U l E I i B W Y W x 1 Z T 0 i c z E 1 M D M 3 N z B j L W N h M T Y t N G M x M i 0 5 O T I 0 L W F l N D U z O W Y 1 N z M 5 M S I g L z 4 8 R W 5 0 c n k g V H l w Z T 0 i U X V l c n l H c m 9 1 c E l E I i B W Y W x 1 Z T 0 i c 2 Q 3 O T I w M D U 0 L T Y y O T U t N D B l N C 0 4 N G U w L W J i Z j l h M D E 2 M W U 3 Z C I g L z 4 8 R W 5 0 c n k g V H l w Z T 0 i R m l s b F N 0 Y X R 1 c y I g V m F s d W U 9 I n N D b 2 1 w b G V 0 Z S I g L z 4 8 R W 5 0 c n k g V H l w Z T 0 i Q W R k Z W R U b 0 R h d G F N b 2 R l b C I g V m F s d W U 9 I m w w I i A v P j x F b n R y e S B U e X B l P S J S Z W x h d G l v b n N o a X B J b m Z v Q 2 9 u d G F p b m V y I i B W Y W x 1 Z T 0 i c 3 s m c X V v d D t j b 2 x 1 b W 5 D b 3 V u d C Z x d W 9 0 O z o 5 L C Z x d W 9 0 O 2 t l e U N v b H V t b k 5 h b W V z J n F 1 b 3 Q 7 O l t d L C Z x d W 9 0 O 3 F 1 Z X J 5 U m V s Y X R p b 2 5 z a G l w c y Z x d W 9 0 O z p b X S w m c X V v d D t j b 2 x 1 b W 5 J Z G V u d G l 0 a W V z J n F 1 b 3 Q 7 O l s m c X V v d D t T Z W N 0 a W 9 u M S 9 U Y m x D b 2 1 i a W 5 l Z F 9 E Z X R h a W x z L 1 N v d X J j Z S 5 7 U G 9 z a X R p b 2 4 g L y B S b 2 x l I F R p d G x l L D B 9 J n F 1 b 3 Q 7 L C Z x d W 9 0 O 1 N l Y 3 R p b 2 4 x L 1 R i b E N v b W J p b m V k X 0 R l d G F p b H M v U 2 9 1 c m N l L n t Q c m 9 n c m F t I C 8 g U 2 V y d m l j Z S B B c m V h L D F 9 J n F 1 b 3 Q 7 L C Z x d W 9 0 O 1 N l Y 3 R p b 2 4 x L 1 R i b E N v b W J p b m V k X 0 R l d G F p b H M v U 2 9 1 c m N l L n t G d W 5 k I E R l d G F p b C w y f S Z x d W 9 0 O y w m c X V v d D t T Z W N 0 a W 9 u M S 9 U Y m x D b 2 1 i a W 5 l Z F 9 E Z X R h a W x z L 1 N v d X J j Z S 5 7 U 3 V i b 2 J q Z W N 0 L D N 9 J n F 1 b 3 Q 7 L C Z x d W 9 0 O 1 N l Y 3 R p b 2 4 x L 1 R i b E N v b W J p b m V k X 0 R l d G F p b H M v U 2 9 1 c m N l L n t E Z X N j c m l w d G l v b i w 0 f S Z x d W 9 0 O y w m c X V v d D t T Z W N 0 a W 9 u M S 9 U Y m x D b 2 1 i a W 5 l Z F 9 E Z X R h a W x z L 1 N v d X J j Z S 5 7 W X I x I E R v b G x h c n M s N X 0 m c X V v d D s s J n F 1 b 3 Q 7 U 2 V j d G l v b j E v V G J s Q 2 9 t Y m l u Z W R f R G V 0 Y W l s c y 9 T b 3 V y Y 2 U u e 1 l y M i B E b 2 x s Y X J z L D Z 9 J n F 1 b 3 Q 7 L C Z x d W 9 0 O 1 N l Y 3 R p b 2 4 x L 1 R i b E N v b W J p b m V k X 0 R l d G F p b H M v U 2 9 1 c m N l L n t Z c j E g U G 9 z a X R p b 2 5 z L D d 9 J n F 1 b 3 Q 7 L C Z x d W 9 0 O 1 N l Y 3 R p b 2 4 x L 1 R i b E N v b W J p b m V k X 0 R l d G F p b H M v U 2 9 1 c m N l L n t Z c j I g U G 9 z a X R p b 2 5 z L D h 9 J n F 1 b 3 Q 7 X S w m c X V v d D t D b 2 x 1 b W 5 D b 3 V u d C Z x d W 9 0 O z o 5 L C Z x d W 9 0 O 0 t l e U N v b H V t b k 5 h b W V z J n F 1 b 3 Q 7 O l t d L C Z x d W 9 0 O 0 N v b H V t b k l k Z W 5 0 a X R p Z X M m c X V v d D s 6 W y Z x d W 9 0 O 1 N l Y 3 R p b 2 4 x L 1 R i b E N v b W J p b m V k X 0 R l d G F p b H M v U 2 9 1 c m N l L n t Q b 3 N p d G l v b i A v I F J v b G U g V G l 0 b G U s M H 0 m c X V v d D s s J n F 1 b 3 Q 7 U 2 V j d G l v b j E v V G J s Q 2 9 t Y m l u Z W R f R G V 0 Y W l s c y 9 T b 3 V y Y 2 U u e 1 B y b 2 d y Y W 0 g L y B T Z X J 2 a W N l I E F y Z W E s M X 0 m c X V v d D s s J n F 1 b 3 Q 7 U 2 V j d G l v b j E v V G J s Q 2 9 t Y m l u Z W R f R G V 0 Y W l s c y 9 T b 3 V y Y 2 U u e 0 Z 1 b m Q g R G V 0 Y W l s L D J 9 J n F 1 b 3 Q 7 L C Z x d W 9 0 O 1 N l Y 3 R p b 2 4 x L 1 R i b E N v b W J p b m V k X 0 R l d G F p b H M v U 2 9 1 c m N l L n t T d W J v Y m p l Y 3 Q s M 3 0 m c X V v d D s s J n F 1 b 3 Q 7 U 2 V j d G l v b j E v V G J s Q 2 9 t Y m l u Z W R f R G V 0 Y W l s c y 9 T b 3 V y Y 2 U u e 0 R l c 2 N y a X B 0 a W 9 u L D R 9 J n F 1 b 3 Q 7 L C Z x d W 9 0 O 1 N l Y 3 R p b 2 4 x L 1 R i b E N v b W J p b m V k X 0 R l d G F p b H M v U 2 9 1 c m N l L n t Z c j E g R G 9 s b G F y c y w 1 f S Z x d W 9 0 O y w m c X V v d D t T Z W N 0 a W 9 u M S 9 U Y m x D b 2 1 i a W 5 l Z F 9 E Z X R h a W x z L 1 N v d X J j Z S 5 7 W X I y I E R v b G x h c n M s N n 0 m c X V v d D s s J n F 1 b 3 Q 7 U 2 V j d G l v b j E v V G J s Q 2 9 t Y m l u Z W R f R G V 0 Y W l s c y 9 T b 3 V y Y 2 U u e 1 l y M S B Q b 3 N p d G l v b n M s N 3 0 m c X V v d D s s J n F 1 b 3 Q 7 U 2 V j d G l v b j E v V G J s Q 2 9 t Y m l u Z W R f R G V 0 Y W l s c y 9 T b 3 V y Y 2 U u e 1 l y M i B Q b 3 N p d G l v b n M s O H 0 m c X V v d D t d L C Z x d W 9 0 O 1 J l b G F 0 a W 9 u c 2 h p c E l u Z m 8 m c X V v d D s 6 W 1 1 9 I i A v P j w v U 3 R h Y m x l R W 5 0 c m l l c z 4 8 L 0 l 0 Z W 0 + P E l 0 Z W 0 + P E l 0 Z W 1 M b 2 N h d G l v b j 4 8 S X R l b V R 5 c G U + R m 9 y b X V s Y T w v S X R l b V R 5 c G U + P E l 0 Z W 1 Q Y X R o P l N l Y 3 R p b 2 4 x L 1 R i b E N v b W J p b m V k X 0 R l d G F p b H M v U 2 9 1 c m N l P C 9 J d G V t U G F 0 a D 4 8 L 0 l 0 Z W 1 M b 2 N h d G l v b j 4 8 U 3 R h Y m x l R W 5 0 c m l l c y A v P j w v S X R l b T 4 8 S X R l b T 4 8 S X R l b U x v Y 2 F 0 a W 9 u P j x J d G V t V H l w Z T 5 G b 3 J t d W x h P C 9 J d G V t V H l w Z T 4 8 S X R l b V B h d G g + U 2 V j d G l v b j E v V G J s Q 2 9 t Y m l u Z W R f R G V 0 Y W l s c y 9 S Z W 9 y Z G V y Z W Q l M j B D b 2 x 1 b W 5 z P C 9 J d G V t U G F 0 a D 4 8 L 0 l 0 Z W 1 M b 2 N h d G l v b j 4 8 U 3 R h Y m x l R W 5 0 c m l l c y A v P j w v S X R l b T 4 8 S X R l b T 4 8 S X R l b U x v Y 2 F 0 a W 9 u P j x J d G V t V H l w Z T 5 G b 3 J t d W x h P C 9 J d G V t V H l w Z T 4 8 S X R l b V B h d G g + U 2 V j d G l v b j E v V G J s Q 2 9 t Y m l u Z W R f R G V 0 Y W l s c y 9 T b 3 J 0 Z W Q l M j B S b 3 d z P C 9 J d G V t U G F 0 a D 4 8 L 0 l 0 Z W 1 M b 2 N h d G l v b j 4 8 U 3 R h Y m x l R W 5 0 c m l l c y A v P j w v S X R l b T 4 8 S X R l b T 4 8 S X R l b U x v Y 2 F 0 a W 9 u P j x J d G V t V H l w Z T 5 G b 3 J t d W x h P C 9 J d G V t V H l w Z T 4 8 S X R l b V B h d G g + U 2 V j d G l v b j E v V G J s Q 2 9 t Y m l u Z W R f R G V 0 Y W l s c y 9 B Z G R l Z C U y M E N 1 c 3 R v b T w v S X R l b V B h d G g + P C 9 J d G V t T G 9 j Y X R p b 2 4 + P F N 0 Y W J s Z U V u d H J p Z X M g L z 4 8 L 0 l 0 Z W 0 + P E l 0 Z W 0 + P E l 0 Z W 1 M b 2 N h d G l v b j 4 8 S X R l b V R 5 c G U + R m 9 y b X V s Y T w v S X R l b V R 5 c G U + P E l 0 Z W 1 Q Y X R o P l N l Y 3 R p b 2 4 x L 1 R i b E N v b W J p b m V k X 0 R l d G F p b H M v R m l s d G V y Z W Q l M j B S b 3 d z P C 9 J d G V t U G F 0 a D 4 8 L 0 l 0 Z W 1 M b 2 N h d G l v b j 4 8 U 3 R h Y m x l R W 5 0 c m l l c y A v P j w v S X R l b T 4 8 S X R l b T 4 8 S X R l b U x v Y 2 F 0 a W 9 u P j x J d G V t V H l w Z T 5 G b 3 J t d W x h P C 9 J d G V t V H l w Z T 4 8 S X R l b V B h d G g + U 2 V j d G l v b j E v V G J s Q 2 9 t Y m l u Z W R f R G V 0 Y W l s c y 9 S Z W 1 v d m V k J T I w Q 2 9 s d W 1 u c z w v S X R l b V B h d G g + P C 9 J d G V t T G 9 j Y X R p b 2 4 + P F N 0 Y W J s Z U V u d H J p Z X M g L z 4 8 L 0 l 0 Z W 0 + P E l 0 Z W 0 + P E l 0 Z W 1 M b 2 N h d G l v b j 4 8 S X R l b V R 5 c G U + R m 9 y b X V s Y T w v S X R l b V R 5 c G U + P E l 0 Z W 1 Q Y X R o P l N l Y 3 R p b 2 4 x L 0 N v b W J p b m V k R G F 0 Y U Z v c l B C X 1 R T X 2 d y a W Q v U m V u Y W 1 l Z C U y M E N v b H V t b n M 8 L 0 l 0 Z W 1 Q Y X R o P j w v S X R l b U x v Y 2 F 0 a W 9 u P j x T d G F i b G V F b n R y a W V z I C 8 + P C 9 J d G V t P j x J d G V t P j x J d G V t T G 9 j Y X R p b 2 4 + P E l 0 Z W 1 U e X B l P k Z v c m 1 1 b G E 8 L 0 l 0 Z W 1 U e X B l P j x J d G V t U G F 0 a D 5 T Z W N 0 a W 9 u M S 9 B d X R o U G 9 z a X R p b 2 5 E Y X R h L 1 J l b m F t Z W Q l M j B D b 2 x 1 b W 5 z M T w v S X R l b V B h d G g + P C 9 J d G V t T G 9 j Y X R p b 2 4 + P F N 0 Y W J s Z U V u d H J p Z X M g L z 4 8 L 0 l 0 Z W 0 + P C 9 J d G V t c z 4 8 L 0 x v Y 2 F s U G F j a 2 F n Z U 1 l d G F k Y X R h R m l s Z T 4 W A A A A U E s F B g A A A A A A A A A A A A A A A A A A A A A A A N o A A A A B A A A A 0 I y d 3 w E V 0 R G M e g D A T 8 K X 6 w E A A A B X j g B K f d z V S b + 2 f I h R 0 W E 9 A A A A A A I A A A A A A A N m A A D A A A A A E A A A A D s J p 1 h r V J o + Q A Z i 7 g V F s D Q A A A A A B I A A A K A A A A A Q A A A A 5 i O T 3 p x P Q c l Q M E 2 j o S y N W V A A A A C t y L 2 T u a z V r v b S f f S J i 5 0 1 8 E Z t T / 1 C J r Y d a l i c r F 2 f Y P 5 o O / 2 R E C L X W 7 0 a J 2 N 7 v C O r 9 r 8 y M v t H f p W 5 U 3 L 1 r T o 3 T O b P S 4 8 G 5 9 p P G j h e l S i T c x Q A A A C 8 P W L 6 f j s 3 G F A r K R a t 6 0 d P N w e Z f A = = < / D a t a M a s h u p > 
</file>

<file path=customXml/itemProps1.xml><?xml version="1.0" encoding="utf-8"?>
<ds:datastoreItem xmlns:ds="http://schemas.openxmlformats.org/officeDocument/2006/customXml" ds:itemID="{2FF661C3-093E-454F-AC86-AF3D4063DC6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Position Calculator Entry</vt:lpstr>
      <vt:lpstr>Instructions</vt:lpstr>
      <vt:lpstr>Position-Role Details</vt:lpstr>
      <vt:lpstr>PB Total Services Grid</vt:lpstr>
      <vt:lpstr>PB Positions Grid</vt:lpstr>
      <vt:lpstr>Salary Subobjects</vt:lpstr>
      <vt:lpstr>VRS and Other Rates</vt:lpstr>
      <vt:lpstr>Health Plan Premiums</vt:lpstr>
      <vt:lpstr>LstHealthPlans</vt:lpstr>
      <vt:lpstr>LstSalarySubobjects</vt:lpstr>
      <vt:lpstr>LstVRS</vt:lpstr>
      <vt:lpstr>Instructions!Print_Area</vt:lpstr>
    </vt:vector>
  </TitlesOfParts>
  <Company>Virginia Information Technologies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VITA Program</dc:creator>
  <cp:lastModifiedBy>VITA Program</cp:lastModifiedBy>
  <dcterms:created xsi:type="dcterms:W3CDTF">2021-08-18T14:08:25Z</dcterms:created>
  <dcterms:modified xsi:type="dcterms:W3CDTF">2022-08-02T00:13:28Z</dcterms:modified>
</cp:coreProperties>
</file>